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VT\Downloads\"/>
    </mc:Choice>
  </mc:AlternateContent>
  <bookViews>
    <workbookView xWindow="0" yWindow="0" windowWidth="23040" windowHeight="8490"/>
  </bookViews>
  <sheets>
    <sheet name="PL2 dự án xã quyết định" sheetId="2" r:id="rId1"/>
    <sheet name="26XD CBTT" sheetId="6" r:id="rId2"/>
    <sheet name="Ngân sách TP" sheetId="7" state="hidden" r:id="rId3"/>
    <sheet name="KP UBMT" sheetId="8" state="hidden" r:id="rId4"/>
    <sheet name=" PL 1 dự án trọng điểm " sheetId="5" r:id="rId5"/>
    <sheet name="Biểu 2 (ODA)" sheetId="4" state="hidden" r:id="rId6"/>
  </sheets>
  <externalReferences>
    <externalReference r:id="rId7"/>
  </externalReferences>
  <definedNames>
    <definedName name="_xlnm.Print_Titles" localSheetId="0">'PL2 dự án xã quyết định'!$4:$7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8" l="1"/>
  <c r="D13" i="8"/>
  <c r="E10" i="8"/>
  <c r="E9" i="8"/>
  <c r="E8" i="8"/>
  <c r="AQ98" i="2"/>
  <c r="AQ97" i="2"/>
  <c r="GK7" i="5"/>
  <c r="P10" i="7" l="1"/>
  <c r="P9" i="7"/>
  <c r="P8" i="7"/>
  <c r="P7" i="7"/>
  <c r="H13" i="8" l="1"/>
  <c r="H12" i="8"/>
  <c r="I10" i="8"/>
  <c r="G17" i="7"/>
  <c r="G18" i="7"/>
  <c r="G20" i="7"/>
  <c r="G13" i="7"/>
  <c r="E6" i="7"/>
  <c r="F8" i="7"/>
  <c r="F7" i="7"/>
  <c r="G7" i="7" s="1"/>
  <c r="G10" i="7"/>
  <c r="G11" i="7"/>
  <c r="F12" i="7"/>
  <c r="F11" i="7"/>
  <c r="F10" i="7"/>
  <c r="F9" i="7"/>
  <c r="J20" i="7"/>
  <c r="J14" i="7"/>
  <c r="J15" i="7"/>
  <c r="J16" i="7"/>
  <c r="J17" i="7"/>
  <c r="J18" i="7"/>
  <c r="J13" i="7"/>
  <c r="K10" i="7"/>
  <c r="D19" i="7"/>
  <c r="G19" i="7" s="1"/>
  <c r="D18" i="7"/>
  <c r="D17" i="7"/>
  <c r="D16" i="7"/>
  <c r="G16" i="7" s="1"/>
  <c r="D15" i="7"/>
  <c r="G15" i="7" s="1"/>
  <c r="D14" i="7"/>
  <c r="G14" i="7" s="1"/>
  <c r="D13" i="7"/>
  <c r="D12" i="7"/>
  <c r="G12" i="7" s="1"/>
  <c r="D11" i="7"/>
  <c r="D10" i="7"/>
  <c r="D9" i="7"/>
  <c r="G9" i="7" s="1"/>
  <c r="F6" i="7" l="1"/>
  <c r="D6" i="7"/>
  <c r="J19" i="7"/>
  <c r="G6" i="7"/>
  <c r="J6" i="7" s="1"/>
  <c r="D30" i="6" l="1"/>
  <c r="F30" i="6"/>
  <c r="G30" i="6"/>
  <c r="E27" i="6"/>
  <c r="E23" i="6" l="1"/>
  <c r="F23" i="6"/>
  <c r="G23" i="6"/>
  <c r="G28" i="6"/>
  <c r="F28" i="6"/>
  <c r="E28" i="6"/>
  <c r="G27" i="6"/>
  <c r="F27" i="6"/>
  <c r="F26" i="6" s="1"/>
  <c r="D26" i="6"/>
  <c r="G25" i="6"/>
  <c r="F25" i="6"/>
  <c r="E25" i="6"/>
  <c r="G24" i="6"/>
  <c r="F24" i="6"/>
  <c r="E24" i="6"/>
  <c r="G22" i="6"/>
  <c r="F22" i="6"/>
  <c r="E22" i="6"/>
  <c r="G21" i="6"/>
  <c r="F21" i="6"/>
  <c r="E21" i="6"/>
  <c r="G20" i="6"/>
  <c r="F20" i="6"/>
  <c r="E20" i="6"/>
  <c r="D19" i="6"/>
  <c r="G18" i="6"/>
  <c r="F18" i="6"/>
  <c r="E18" i="6"/>
  <c r="G17" i="6"/>
  <c r="F17" i="6"/>
  <c r="E17" i="6"/>
  <c r="G16" i="6"/>
  <c r="F16" i="6"/>
  <c r="E16" i="6"/>
  <c r="G15" i="6"/>
  <c r="F15" i="6"/>
  <c r="E15" i="6"/>
  <c r="G14" i="6"/>
  <c r="F14" i="6"/>
  <c r="E14" i="6"/>
  <c r="G13" i="6"/>
  <c r="F13" i="6"/>
  <c r="E13" i="6"/>
  <c r="G12" i="6"/>
  <c r="F12" i="6"/>
  <c r="E12" i="6"/>
  <c r="D11" i="6"/>
  <c r="F10" i="6"/>
  <c r="E10" i="6"/>
  <c r="F9" i="6"/>
  <c r="E9" i="6"/>
  <c r="G8" i="6"/>
  <c r="F8" i="6"/>
  <c r="E8" i="6"/>
  <c r="D7" i="6"/>
  <c r="D6" i="6" l="1"/>
  <c r="G10" i="6"/>
  <c r="F7" i="6"/>
  <c r="G26" i="6"/>
  <c r="E26" i="6"/>
  <c r="E19" i="6"/>
  <c r="F19" i="6"/>
  <c r="G19" i="6"/>
  <c r="E11" i="6"/>
  <c r="F11" i="6"/>
  <c r="G11" i="6"/>
  <c r="G9" i="6"/>
  <c r="G7" i="6" s="1"/>
  <c r="G6" i="6" s="1"/>
  <c r="E7" i="6"/>
  <c r="E6" i="6" s="1"/>
  <c r="F6" i="6" l="1"/>
  <c r="E30" i="6"/>
  <c r="Z154" i="2" l="1"/>
  <c r="AA154" i="2" s="1"/>
  <c r="AB154" i="2"/>
  <c r="X154" i="2"/>
  <c r="X66" i="2"/>
  <c r="U66" i="2"/>
  <c r="U58" i="2"/>
  <c r="X58" i="2"/>
  <c r="X56" i="2"/>
  <c r="U56" i="2"/>
  <c r="AA23" i="2"/>
  <c r="Z23" i="2"/>
  <c r="X23" i="2"/>
  <c r="AA20" i="2"/>
  <c r="Z20" i="2"/>
  <c r="X20" i="2"/>
  <c r="S299" i="2"/>
  <c r="X59" i="2"/>
  <c r="X61" i="2"/>
  <c r="S61" i="2"/>
  <c r="Z264" i="2"/>
  <c r="AA220" i="2"/>
  <c r="Z220" i="2"/>
  <c r="X220" i="2"/>
  <c r="Z215" i="2"/>
  <c r="X215" i="2"/>
  <c r="AA205" i="2"/>
  <c r="Z205" i="2"/>
  <c r="X205" i="2"/>
  <c r="U197" i="2"/>
  <c r="U192" i="2"/>
  <c r="AA176" i="2"/>
  <c r="Z176" i="2"/>
  <c r="X176" i="2"/>
  <c r="Z147" i="2"/>
  <c r="AA229" i="2"/>
  <c r="Z229" i="2"/>
  <c r="X229" i="2"/>
  <c r="V228" i="2"/>
  <c r="U228" i="2"/>
  <c r="U232" i="2"/>
  <c r="X232" i="2" s="1"/>
  <c r="Z232" i="2" s="1"/>
  <c r="AA232" i="2" s="1"/>
  <c r="S185" i="2"/>
  <c r="V185" i="2"/>
  <c r="U183" i="2"/>
  <c r="X183" i="2"/>
  <c r="Z183" i="2" s="1"/>
  <c r="AA183" i="2" s="1"/>
  <c r="Y179" i="2"/>
  <c r="Z179" i="2"/>
  <c r="AB179" i="2"/>
  <c r="U244" i="2"/>
  <c r="X244" i="2"/>
  <c r="Z244" i="2" s="1"/>
  <c r="AA244" i="2" s="1"/>
  <c r="X253" i="2"/>
  <c r="Z253" i="2" s="1"/>
  <c r="AA253" i="2" s="1"/>
  <c r="U253" i="2"/>
  <c r="AT8" i="5"/>
  <c r="AS8" i="5"/>
  <c r="V232" i="2" l="1"/>
  <c r="AB15" i="5"/>
  <c r="T15" i="5"/>
  <c r="U15" i="5"/>
  <c r="V15" i="5"/>
  <c r="W15" i="5"/>
  <c r="X15" i="5"/>
  <c r="Y15" i="5"/>
  <c r="Z15" i="5"/>
  <c r="AA15" i="5"/>
  <c r="S15" i="5"/>
  <c r="XET19" i="5"/>
  <c r="XEQ19" i="5"/>
  <c r="XEX19" i="5" s="1"/>
  <c r="XDN19" i="5"/>
  <c r="XDK19" i="5"/>
  <c r="XDR19" i="5" s="1"/>
  <c r="XCL19" i="5"/>
  <c r="XCM19" i="5" s="1"/>
  <c r="XCJ19" i="5"/>
  <c r="XCH19" i="5"/>
  <c r="XCE19" i="5"/>
  <c r="XBB19" i="5"/>
  <c r="XAY19" i="5"/>
  <c r="XBF19" i="5" s="1"/>
  <c r="XAA19" i="5"/>
  <c r="WZZ19" i="5"/>
  <c r="XAB19" i="5" s="1"/>
  <c r="WZV19" i="5"/>
  <c r="WZS19" i="5"/>
  <c r="WYV19" i="5"/>
  <c r="WYU19" i="5"/>
  <c r="WYT19" i="5"/>
  <c r="WYR19" i="5"/>
  <c r="WYP19" i="5"/>
  <c r="WYM19" i="5"/>
  <c r="WXN19" i="5"/>
  <c r="WXL19" i="5"/>
  <c r="WXJ19" i="5"/>
  <c r="WXG19" i="5"/>
  <c r="WWJ19" i="5"/>
  <c r="WWI19" i="5"/>
  <c r="WWH19" i="5"/>
  <c r="WWF19" i="5" s="1"/>
  <c r="WWD19" i="5"/>
  <c r="WWA19" i="5"/>
  <c r="WUX19" i="5"/>
  <c r="WUU19" i="5"/>
  <c r="WVB19" i="5" s="1"/>
  <c r="WTX19" i="5"/>
  <c r="WTR19" i="5"/>
  <c r="WTO19" i="5"/>
  <c r="WTV19" i="5" s="1"/>
  <c r="WTT19" i="5" s="1"/>
  <c r="WSP19" i="5"/>
  <c r="WSN19" i="5" s="1"/>
  <c r="WSL19" i="5"/>
  <c r="WSI19" i="5"/>
  <c r="WRF19" i="5"/>
  <c r="WRC19" i="5"/>
  <c r="WRJ19" i="5" s="1"/>
  <c r="WPZ19" i="5"/>
  <c r="WPW19" i="5"/>
  <c r="WQD19" i="5" s="1"/>
  <c r="WQB19" i="5" s="1"/>
  <c r="WOZ19" i="5"/>
  <c r="WOY19" i="5"/>
  <c r="WOX19" i="5"/>
  <c r="WOV19" i="5"/>
  <c r="WOT19" i="5"/>
  <c r="WOQ19" i="5"/>
  <c r="WNR19" i="5"/>
  <c r="WNP19" i="5"/>
  <c r="WNN19" i="5"/>
  <c r="WNK19" i="5"/>
  <c r="WMH19" i="5"/>
  <c r="WME19" i="5"/>
  <c r="WML19" i="5" s="1"/>
  <c r="WLB19" i="5"/>
  <c r="WKY19" i="5"/>
  <c r="WLF19" i="5" s="1"/>
  <c r="WKB19" i="5"/>
  <c r="WKA19" i="5"/>
  <c r="WJX19" i="5"/>
  <c r="WJV19" i="5"/>
  <c r="WJS19" i="5"/>
  <c r="WJZ19" i="5" s="1"/>
  <c r="WIV19" i="5"/>
  <c r="WIU19" i="5"/>
  <c r="WIT19" i="5"/>
  <c r="WIR19" i="5"/>
  <c r="WIP19" i="5"/>
  <c r="WIM19" i="5"/>
  <c r="WHJ19" i="5"/>
  <c r="WHG19" i="5"/>
  <c r="WHN19" i="5" s="1"/>
  <c r="WGF19" i="5"/>
  <c r="WGD19" i="5"/>
  <c r="WGA19" i="5"/>
  <c r="WGH19" i="5" s="1"/>
  <c r="WGJ19" i="5" s="1"/>
  <c r="WFD19" i="5"/>
  <c r="WFC19" i="5"/>
  <c r="WFB19" i="5"/>
  <c r="WEZ19" i="5"/>
  <c r="WEX19" i="5"/>
  <c r="WEU19" i="5"/>
  <c r="WDR19" i="5"/>
  <c r="WDO19" i="5"/>
  <c r="WDV19" i="5" s="1"/>
  <c r="WCL19" i="5"/>
  <c r="WCI19" i="5"/>
  <c r="WCP19" i="5" s="1"/>
  <c r="WBF19" i="5"/>
  <c r="WBC19" i="5"/>
  <c r="WBJ19" i="5" s="1"/>
  <c r="WAF19" i="5"/>
  <c r="WAE19" i="5"/>
  <c r="WAB19" i="5"/>
  <c r="VZZ19" i="5"/>
  <c r="VZW19" i="5"/>
  <c r="WAD19" i="5" s="1"/>
  <c r="VYX19" i="5"/>
  <c r="VYV19" i="5"/>
  <c r="VYT19" i="5"/>
  <c r="VYQ19" i="5"/>
  <c r="VXN19" i="5"/>
  <c r="VXK19" i="5"/>
  <c r="VXR19" i="5" s="1"/>
  <c r="VWH19" i="5"/>
  <c r="VWE19" i="5"/>
  <c r="VWL19" i="5" s="1"/>
  <c r="VVH19" i="5"/>
  <c r="VVG19" i="5"/>
  <c r="VVF19" i="5"/>
  <c r="VVD19" i="5"/>
  <c r="VVB19" i="5"/>
  <c r="VUY19" i="5"/>
  <c r="VTV19" i="5"/>
  <c r="VTS19" i="5"/>
  <c r="VTZ19" i="5" s="1"/>
  <c r="VST19" i="5"/>
  <c r="VSR19" i="5"/>
  <c r="VSP19" i="5"/>
  <c r="VSM19" i="5"/>
  <c r="VRJ19" i="5"/>
  <c r="VRG19" i="5"/>
  <c r="VRN19" i="5" s="1"/>
  <c r="VQD19" i="5"/>
  <c r="VQA19" i="5"/>
  <c r="VQH19" i="5" s="1"/>
  <c r="VPB19" i="5"/>
  <c r="VPC19" i="5" s="1"/>
  <c r="VOZ19" i="5"/>
  <c r="VOX19" i="5"/>
  <c r="VOU19" i="5"/>
  <c r="VNR19" i="5"/>
  <c r="VNO19" i="5"/>
  <c r="VNV19" i="5" s="1"/>
  <c r="VMQ19" i="5"/>
  <c r="VMP19" i="5"/>
  <c r="VMR19" i="5" s="1"/>
  <c r="VML19" i="5"/>
  <c r="VMI19" i="5"/>
  <c r="VLL19" i="5"/>
  <c r="VLK19" i="5"/>
  <c r="VLJ19" i="5"/>
  <c r="VLH19" i="5"/>
  <c r="VLF19" i="5"/>
  <c r="VLC19" i="5"/>
  <c r="VJZ19" i="5"/>
  <c r="VJW19" i="5"/>
  <c r="VKD19" i="5" s="1"/>
  <c r="VIZ19" i="5"/>
  <c r="VIY19" i="5"/>
  <c r="VIX19" i="5"/>
  <c r="VIV19" i="5" s="1"/>
  <c r="VIT19" i="5"/>
  <c r="VIQ19" i="5"/>
  <c r="VHN19" i="5"/>
  <c r="VHK19" i="5"/>
  <c r="VHR19" i="5" s="1"/>
  <c r="VGN19" i="5"/>
  <c r="VGM19" i="5"/>
  <c r="VGH19" i="5"/>
  <c r="VGE19" i="5"/>
  <c r="VGL19" i="5" s="1"/>
  <c r="VGJ19" i="5" s="1"/>
  <c r="VFF19" i="5"/>
  <c r="VFH19" i="5" s="1"/>
  <c r="VFD19" i="5"/>
  <c r="VFB19" i="5"/>
  <c r="VEY19" i="5"/>
  <c r="VDV19" i="5"/>
  <c r="VDS19" i="5"/>
  <c r="VDZ19" i="5" s="1"/>
  <c r="VCP19" i="5"/>
  <c r="VCM19" i="5"/>
  <c r="VCT19" i="5" s="1"/>
  <c r="VCR19" i="5" s="1"/>
  <c r="VBP19" i="5"/>
  <c r="VBO19" i="5"/>
  <c r="VBN19" i="5"/>
  <c r="VBL19" i="5"/>
  <c r="VBJ19" i="5"/>
  <c r="VBG19" i="5"/>
  <c r="VAH19" i="5"/>
  <c r="VAF19" i="5"/>
  <c r="VAD19" i="5"/>
  <c r="VAA19" i="5"/>
  <c r="UYZ19" i="5"/>
  <c r="UYX19" i="5"/>
  <c r="UYU19" i="5"/>
  <c r="UZB19" i="5" s="1"/>
  <c r="UXR19" i="5"/>
  <c r="UXO19" i="5"/>
  <c r="UXV19" i="5" s="1"/>
  <c r="UWR19" i="5"/>
  <c r="UWQ19" i="5"/>
  <c r="UWN19" i="5"/>
  <c r="UWL19" i="5"/>
  <c r="UWI19" i="5"/>
  <c r="UWP19" i="5" s="1"/>
  <c r="UVL19" i="5"/>
  <c r="UVK19" i="5"/>
  <c r="UVJ19" i="5"/>
  <c r="UVH19" i="5"/>
  <c r="UVF19" i="5"/>
  <c r="UVC19" i="5"/>
  <c r="UTZ19" i="5"/>
  <c r="UTW19" i="5"/>
  <c r="UUD19" i="5" s="1"/>
  <c r="UST19" i="5"/>
  <c r="USQ19" i="5"/>
  <c r="USX19" i="5" s="1"/>
  <c r="URT19" i="5"/>
  <c r="URS19" i="5"/>
  <c r="URR19" i="5"/>
  <c r="URP19" i="5"/>
  <c r="URN19" i="5"/>
  <c r="URK19" i="5"/>
  <c r="UQH19" i="5"/>
  <c r="UQE19" i="5"/>
  <c r="UQL19" i="5" s="1"/>
  <c r="UPG19" i="5"/>
  <c r="UPD19" i="5"/>
  <c r="UPB19" i="5"/>
  <c r="UOY19" i="5"/>
  <c r="UPF19" i="5" s="1"/>
  <c r="UPH19" i="5" s="1"/>
  <c r="UNV19" i="5"/>
  <c r="UNS19" i="5"/>
  <c r="UNZ19" i="5" s="1"/>
  <c r="UMV19" i="5"/>
  <c r="UMU19" i="5"/>
  <c r="UMR19" i="5"/>
  <c r="UMP19" i="5"/>
  <c r="UMM19" i="5"/>
  <c r="UMT19" i="5" s="1"/>
  <c r="ULN19" i="5"/>
  <c r="ULL19" i="5"/>
  <c r="ULJ19" i="5"/>
  <c r="ULG19" i="5"/>
  <c r="UKD19" i="5"/>
  <c r="UKA19" i="5"/>
  <c r="UKH19" i="5" s="1"/>
  <c r="UIX19" i="5"/>
  <c r="UIU19" i="5"/>
  <c r="UJB19" i="5" s="1"/>
  <c r="UHX19" i="5"/>
  <c r="UHW19" i="5"/>
  <c r="UHV19" i="5"/>
  <c r="UHT19" i="5"/>
  <c r="UHR19" i="5"/>
  <c r="UHO19" i="5"/>
  <c r="UGL19" i="5"/>
  <c r="UGI19" i="5"/>
  <c r="UGP19" i="5" s="1"/>
  <c r="UFL19" i="5"/>
  <c r="UFF19" i="5"/>
  <c r="UFC19" i="5"/>
  <c r="UFJ19" i="5" s="1"/>
  <c r="UFH19" i="5" s="1"/>
  <c r="UDZ19" i="5"/>
  <c r="UDW19" i="5"/>
  <c r="UED19" i="5" s="1"/>
  <c r="UCT19" i="5"/>
  <c r="UCQ19" i="5"/>
  <c r="UCX19" i="5" s="1"/>
  <c r="UBT19" i="5"/>
  <c r="UBR19" i="5"/>
  <c r="UBS19" i="5" s="1"/>
  <c r="UBP19" i="5"/>
  <c r="UBN19" i="5"/>
  <c r="UBK19" i="5"/>
  <c r="UAH19" i="5"/>
  <c r="UAE19" i="5"/>
  <c r="UAL19" i="5" s="1"/>
  <c r="TZG19" i="5"/>
  <c r="TZF19" i="5"/>
  <c r="TZH19" i="5" s="1"/>
  <c r="TZB19" i="5"/>
  <c r="TYY19" i="5"/>
  <c r="TYB19" i="5"/>
  <c r="TYA19" i="5"/>
  <c r="TXZ19" i="5"/>
  <c r="TXX19" i="5"/>
  <c r="TXV19" i="5"/>
  <c r="TXS19" i="5"/>
  <c r="TWP19" i="5"/>
  <c r="TWM19" i="5"/>
  <c r="TWT19" i="5" s="1"/>
  <c r="TVP19" i="5"/>
  <c r="TVO19" i="5"/>
  <c r="TVN19" i="5"/>
  <c r="TVL19" i="5" s="1"/>
  <c r="TVJ19" i="5"/>
  <c r="TVG19" i="5"/>
  <c r="TUD19" i="5"/>
  <c r="TUA19" i="5"/>
  <c r="TUH19" i="5" s="1"/>
  <c r="TSX19" i="5"/>
  <c r="TSU19" i="5"/>
  <c r="TTB19" i="5" s="1"/>
  <c r="TSZ19" i="5" s="1"/>
  <c r="TRX19" i="5"/>
  <c r="TRV19" i="5"/>
  <c r="TRW19" i="5" s="1"/>
  <c r="TRT19" i="5"/>
  <c r="TRR19" i="5"/>
  <c r="TRO19" i="5"/>
  <c r="TQL19" i="5"/>
  <c r="TQI19" i="5"/>
  <c r="TQP19" i="5" s="1"/>
  <c r="TPF19" i="5"/>
  <c r="TPC19" i="5"/>
  <c r="TPJ19" i="5" s="1"/>
  <c r="TOF19" i="5"/>
  <c r="TOE19" i="5"/>
  <c r="TOD19" i="5"/>
  <c r="TOB19" i="5"/>
  <c r="TNZ19" i="5"/>
  <c r="TNW19" i="5"/>
  <c r="TMX19" i="5"/>
  <c r="TMV19" i="5"/>
  <c r="TMT19" i="5"/>
  <c r="TMQ19" i="5"/>
  <c r="TLN19" i="5"/>
  <c r="TLK19" i="5"/>
  <c r="TLR19" i="5" s="1"/>
  <c r="TKH19" i="5"/>
  <c r="TKE19" i="5"/>
  <c r="TKL19" i="5" s="1"/>
  <c r="TJH19" i="5"/>
  <c r="TJG19" i="5"/>
  <c r="TJD19" i="5"/>
  <c r="TJB19" i="5"/>
  <c r="TIY19" i="5"/>
  <c r="TJF19" i="5" s="1"/>
  <c r="TIB19" i="5"/>
  <c r="TIA19" i="5"/>
  <c r="THZ19" i="5"/>
  <c r="THX19" i="5"/>
  <c r="THV19" i="5"/>
  <c r="THS19" i="5"/>
  <c r="TGP19" i="5"/>
  <c r="TGM19" i="5"/>
  <c r="TGT19" i="5" s="1"/>
  <c r="TFJ19" i="5"/>
  <c r="TFG19" i="5"/>
  <c r="TFN19" i="5" s="1"/>
  <c r="TFO19" i="5" s="1"/>
  <c r="TEJ19" i="5"/>
  <c r="TEI19" i="5"/>
  <c r="TEH19" i="5"/>
  <c r="TEF19" i="5"/>
  <c r="TED19" i="5"/>
  <c r="TEA19" i="5"/>
  <c r="TCX19" i="5"/>
  <c r="TCU19" i="5"/>
  <c r="TDB19" i="5" s="1"/>
  <c r="TBR19" i="5"/>
  <c r="TBO19" i="5"/>
  <c r="TBV19" i="5" s="1"/>
  <c r="TAL19" i="5"/>
  <c r="TAI19" i="5"/>
  <c r="TAP19" i="5" s="1"/>
  <c r="SZL19" i="5"/>
  <c r="SZK19" i="5"/>
  <c r="SZH19" i="5"/>
  <c r="SZF19" i="5"/>
  <c r="SZC19" i="5"/>
  <c r="SZJ19" i="5" s="1"/>
  <c r="SYD19" i="5"/>
  <c r="SXZ19" i="5"/>
  <c r="SXW19" i="5"/>
  <c r="SWT19" i="5"/>
  <c r="SWQ19" i="5"/>
  <c r="SWX19" i="5" s="1"/>
  <c r="SVR19" i="5"/>
  <c r="SVP19" i="5" s="1"/>
  <c r="SVN19" i="5"/>
  <c r="SVK19" i="5"/>
  <c r="SUN19" i="5"/>
  <c r="SUM19" i="5"/>
  <c r="SUL19" i="5"/>
  <c r="SUJ19" i="5"/>
  <c r="SUH19" i="5"/>
  <c r="SUE19" i="5"/>
  <c r="STF19" i="5"/>
  <c r="STD19" i="5" s="1"/>
  <c r="STB19" i="5"/>
  <c r="SSY19" i="5"/>
  <c r="SRZ19" i="5"/>
  <c r="SRV19" i="5"/>
  <c r="SRS19" i="5"/>
  <c r="SQP19" i="5"/>
  <c r="SQM19" i="5"/>
  <c r="SQT19" i="5" s="1"/>
  <c r="SPJ19" i="5"/>
  <c r="SPG19" i="5"/>
  <c r="SPN19" i="5" s="1"/>
  <c r="SOJ19" i="5"/>
  <c r="SOH19" i="5"/>
  <c r="SOD19" i="5"/>
  <c r="SOA19" i="5"/>
  <c r="SMX19" i="5"/>
  <c r="SMU19" i="5"/>
  <c r="SNB19" i="5" s="1"/>
  <c r="SLW19" i="5"/>
  <c r="SLV19" i="5"/>
  <c r="SLX19" i="5" s="1"/>
  <c r="SLR19" i="5"/>
  <c r="SLO19" i="5"/>
  <c r="SKR19" i="5"/>
  <c r="SKQ19" i="5"/>
  <c r="SKP19" i="5"/>
  <c r="SKN19" i="5"/>
  <c r="SKL19" i="5"/>
  <c r="SKI19" i="5"/>
  <c r="SJJ19" i="5"/>
  <c r="SJF19" i="5"/>
  <c r="SJC19" i="5"/>
  <c r="SIF19" i="5"/>
  <c r="SIE19" i="5"/>
  <c r="SID19" i="5"/>
  <c r="SIB19" i="5" s="1"/>
  <c r="SHZ19" i="5"/>
  <c r="SHW19" i="5"/>
  <c r="SGT19" i="5"/>
  <c r="SGQ19" i="5"/>
  <c r="SGX19" i="5" s="1"/>
  <c r="SFN19" i="5"/>
  <c r="SFK19" i="5"/>
  <c r="SFR19" i="5" s="1"/>
  <c r="SFP19" i="5" s="1"/>
  <c r="SEN19" i="5"/>
  <c r="SEM19" i="5"/>
  <c r="SEL19" i="5"/>
  <c r="SEJ19" i="5" s="1"/>
  <c r="SEH19" i="5"/>
  <c r="SEE19" i="5"/>
  <c r="SDB19" i="5"/>
  <c r="SCY19" i="5"/>
  <c r="SDF19" i="5" s="1"/>
  <c r="SBX19" i="5"/>
  <c r="SBV19" i="5"/>
  <c r="SBS19" i="5"/>
  <c r="SBZ19" i="5" s="1"/>
  <c r="SAV19" i="5"/>
  <c r="SAU19" i="5"/>
  <c r="SAT19" i="5"/>
  <c r="SAR19" i="5"/>
  <c r="SAP19" i="5"/>
  <c r="SAM19" i="5"/>
  <c r="RZN19" i="5"/>
  <c r="RZJ19" i="5"/>
  <c r="RZG19" i="5"/>
  <c r="RYD19" i="5"/>
  <c r="RYA19" i="5"/>
  <c r="RYH19" i="5" s="1"/>
  <c r="RYF19" i="5" s="1"/>
  <c r="RWX19" i="5"/>
  <c r="RWU19" i="5"/>
  <c r="RXB19" i="5" s="1"/>
  <c r="RVR19" i="5"/>
  <c r="RVO19" i="5"/>
  <c r="RVV19" i="5" s="1"/>
  <c r="RUR19" i="5"/>
  <c r="RUQ19" i="5"/>
  <c r="RUP19" i="5"/>
  <c r="RUN19" i="5"/>
  <c r="RUL19" i="5"/>
  <c r="RUI19" i="5"/>
  <c r="RTF19" i="5"/>
  <c r="RTC19" i="5"/>
  <c r="RTJ19" i="5" s="1"/>
  <c r="RSE19" i="5"/>
  <c r="RSB19" i="5"/>
  <c r="RRZ19" i="5"/>
  <c r="RRW19" i="5"/>
  <c r="RSD19" i="5" s="1"/>
  <c r="RSF19" i="5" s="1"/>
  <c r="RQZ19" i="5"/>
  <c r="RQY19" i="5"/>
  <c r="RQX19" i="5"/>
  <c r="RQV19" i="5"/>
  <c r="RQT19" i="5"/>
  <c r="RQQ19" i="5"/>
  <c r="RPN19" i="5"/>
  <c r="RPK19" i="5"/>
  <c r="RPR19" i="5" s="1"/>
  <c r="ROH19" i="5"/>
  <c r="ROE19" i="5"/>
  <c r="ROL19" i="5" s="1"/>
  <c r="RON19" i="5" s="1"/>
  <c r="RNB19" i="5"/>
  <c r="RMY19" i="5"/>
  <c r="RNF19" i="5" s="1"/>
  <c r="RMB19" i="5"/>
  <c r="RMA19" i="5"/>
  <c r="RLX19" i="5"/>
  <c r="RLV19" i="5"/>
  <c r="RLS19" i="5"/>
  <c r="RLZ19" i="5" s="1"/>
  <c r="RKT19" i="5"/>
  <c r="RKR19" i="5"/>
  <c r="RKP19" i="5"/>
  <c r="RKM19" i="5"/>
  <c r="RJJ19" i="5"/>
  <c r="RJG19" i="5"/>
  <c r="RJN19" i="5" s="1"/>
  <c r="RID19" i="5"/>
  <c r="RIA19" i="5"/>
  <c r="RIH19" i="5" s="1"/>
  <c r="RHD19" i="5"/>
  <c r="RHC19" i="5"/>
  <c r="RHB19" i="5"/>
  <c r="RGZ19" i="5"/>
  <c r="RGX19" i="5"/>
  <c r="RGU19" i="5"/>
  <c r="RFV19" i="5"/>
  <c r="RFT19" i="5"/>
  <c r="RFR19" i="5"/>
  <c r="RFO19" i="5"/>
  <c r="REL19" i="5"/>
  <c r="REI19" i="5"/>
  <c r="REP19" i="5" s="1"/>
  <c r="RDF19" i="5"/>
  <c r="RDC19" i="5"/>
  <c r="RDJ19" i="5" s="1"/>
  <c r="RBZ19" i="5"/>
  <c r="RBW19" i="5"/>
  <c r="RCD19" i="5" s="1"/>
  <c r="RAZ19" i="5"/>
  <c r="RAX19" i="5"/>
  <c r="RAY19" i="5" s="1"/>
  <c r="RAV19" i="5"/>
  <c r="RAT19" i="5"/>
  <c r="RAQ19" i="5"/>
  <c r="QZN19" i="5"/>
  <c r="QZK19" i="5"/>
  <c r="QZR19" i="5" s="1"/>
  <c r="QYM19" i="5"/>
  <c r="QYL19" i="5"/>
  <c r="QYN19" i="5" s="1"/>
  <c r="QYH19" i="5"/>
  <c r="QYE19" i="5"/>
  <c r="QXH19" i="5"/>
  <c r="QXG19" i="5"/>
  <c r="QXF19" i="5"/>
  <c r="QXD19" i="5"/>
  <c r="QXB19" i="5"/>
  <c r="QWY19" i="5"/>
  <c r="QVZ19" i="5"/>
  <c r="QVX19" i="5"/>
  <c r="QVV19" i="5"/>
  <c r="QVS19" i="5"/>
  <c r="QUV19" i="5"/>
  <c r="QUU19" i="5"/>
  <c r="QUT19" i="5"/>
  <c r="QUR19" i="5" s="1"/>
  <c r="QUP19" i="5"/>
  <c r="QUM19" i="5"/>
  <c r="QTJ19" i="5"/>
  <c r="QTG19" i="5"/>
  <c r="QTN19" i="5" s="1"/>
  <c r="QSD19" i="5"/>
  <c r="QSA19" i="5"/>
  <c r="QSH19" i="5" s="1"/>
  <c r="QRB19" i="5"/>
  <c r="QRD19" i="5" s="1"/>
  <c r="QQZ19" i="5"/>
  <c r="QQX19" i="5"/>
  <c r="QQU19" i="5"/>
  <c r="QPR19" i="5"/>
  <c r="QPO19" i="5"/>
  <c r="QPV19" i="5" s="1"/>
  <c r="QOL19" i="5"/>
  <c r="QOI19" i="5"/>
  <c r="QOP19" i="5" s="1"/>
  <c r="QNL19" i="5"/>
  <c r="QNK19" i="5"/>
  <c r="QNJ19" i="5"/>
  <c r="QNH19" i="5"/>
  <c r="QNF19" i="5"/>
  <c r="QNC19" i="5"/>
  <c r="QMD19" i="5"/>
  <c r="QMB19" i="5" s="1"/>
  <c r="QLZ19" i="5"/>
  <c r="QLW19" i="5"/>
  <c r="QKT19" i="5"/>
  <c r="QKQ19" i="5"/>
  <c r="QKX19" i="5" s="1"/>
  <c r="QJN19" i="5"/>
  <c r="QJK19" i="5"/>
  <c r="QJR19" i="5" s="1"/>
  <c r="QIH19" i="5"/>
  <c r="QIE19" i="5"/>
  <c r="QIL19" i="5" s="1"/>
  <c r="QIJ19" i="5" s="1"/>
  <c r="QHH19" i="5"/>
  <c r="QHG19" i="5"/>
  <c r="QHF19" i="5"/>
  <c r="QHD19" i="5" s="1"/>
  <c r="QHB19" i="5"/>
  <c r="QGY19" i="5"/>
  <c r="QFV19" i="5"/>
  <c r="QFS19" i="5"/>
  <c r="QFZ19" i="5" s="1"/>
  <c r="QEP19" i="5"/>
  <c r="QEM19" i="5"/>
  <c r="QET19" i="5" s="1"/>
  <c r="QEV19" i="5" s="1"/>
  <c r="QDP19" i="5"/>
  <c r="QDO19" i="5"/>
  <c r="QDN19" i="5"/>
  <c r="QDL19" i="5"/>
  <c r="QDJ19" i="5"/>
  <c r="QDG19" i="5"/>
  <c r="QCD19" i="5"/>
  <c r="QCA19" i="5"/>
  <c r="QCH19" i="5" s="1"/>
  <c r="QBD19" i="5"/>
  <c r="QBC19" i="5"/>
  <c r="QAZ19" i="5"/>
  <c r="QAX19" i="5"/>
  <c r="QAU19" i="5"/>
  <c r="QBB19" i="5" s="1"/>
  <c r="PZR19" i="5"/>
  <c r="PZO19" i="5"/>
  <c r="PZV19" i="5" s="1"/>
  <c r="PYR19" i="5"/>
  <c r="PYQ19" i="5"/>
  <c r="PYN19" i="5"/>
  <c r="PYL19" i="5"/>
  <c r="PYI19" i="5"/>
  <c r="PYP19" i="5" s="1"/>
  <c r="PXJ19" i="5"/>
  <c r="PXH19" i="5"/>
  <c r="PXF19" i="5"/>
  <c r="PXC19" i="5"/>
  <c r="PVZ19" i="5"/>
  <c r="PVW19" i="5"/>
  <c r="PWD19" i="5" s="1"/>
  <c r="PUT19" i="5"/>
  <c r="PUQ19" i="5"/>
  <c r="PUX19" i="5" s="1"/>
  <c r="PTT19" i="5"/>
  <c r="PTS19" i="5"/>
  <c r="PTR19" i="5"/>
  <c r="PTP19" i="5"/>
  <c r="PTN19" i="5"/>
  <c r="PTK19" i="5"/>
  <c r="PSH19" i="5"/>
  <c r="PSE19" i="5"/>
  <c r="PSL19" i="5" s="1"/>
  <c r="PRB19" i="5"/>
  <c r="PQY19" i="5"/>
  <c r="PRF19" i="5" s="1"/>
  <c r="PPV19" i="5"/>
  <c r="PPS19" i="5"/>
  <c r="PPZ19" i="5" s="1"/>
  <c r="POP19" i="5"/>
  <c r="POM19" i="5"/>
  <c r="POT19" i="5" s="1"/>
  <c r="PNN19" i="5"/>
  <c r="PNL19" i="5"/>
  <c r="PNJ19" i="5"/>
  <c r="PNG19" i="5"/>
  <c r="PMD19" i="5"/>
  <c r="PMA19" i="5"/>
  <c r="PMH19" i="5" s="1"/>
  <c r="PLC19" i="5"/>
  <c r="PLB19" i="5"/>
  <c r="PLD19" i="5" s="1"/>
  <c r="PKX19" i="5"/>
  <c r="PKU19" i="5"/>
  <c r="PJX19" i="5"/>
  <c r="PJW19" i="5"/>
  <c r="PJV19" i="5"/>
  <c r="PJT19" i="5"/>
  <c r="PJR19" i="5"/>
  <c r="PJO19" i="5"/>
  <c r="PIL19" i="5"/>
  <c r="PII19" i="5"/>
  <c r="PIP19" i="5" s="1"/>
  <c r="PHL19" i="5"/>
  <c r="PHK19" i="5"/>
  <c r="PHJ19" i="5"/>
  <c r="PHH19" i="5" s="1"/>
  <c r="PHF19" i="5"/>
  <c r="PHC19" i="5"/>
  <c r="PFZ19" i="5"/>
  <c r="PFW19" i="5"/>
  <c r="PGD19" i="5" s="1"/>
  <c r="PEZ19" i="5"/>
  <c r="PEY19" i="5"/>
  <c r="PET19" i="5"/>
  <c r="PEQ19" i="5"/>
  <c r="PEX19" i="5" s="1"/>
  <c r="PEV19" i="5" s="1"/>
  <c r="PDR19" i="5"/>
  <c r="PDT19" i="5" s="1"/>
  <c r="PDP19" i="5"/>
  <c r="PDN19" i="5"/>
  <c r="PDK19" i="5"/>
  <c r="PCH19" i="5"/>
  <c r="PCE19" i="5"/>
  <c r="PCL19" i="5" s="1"/>
  <c r="PBB19" i="5"/>
  <c r="PAY19" i="5"/>
  <c r="PBF19" i="5" s="1"/>
  <c r="PAB19" i="5"/>
  <c r="PAA19" i="5"/>
  <c r="OZZ19" i="5"/>
  <c r="OZX19" i="5"/>
  <c r="OZV19" i="5"/>
  <c r="OZS19" i="5"/>
  <c r="OYT19" i="5"/>
  <c r="OYR19" i="5" s="1"/>
  <c r="OYP19" i="5"/>
  <c r="OYM19" i="5"/>
  <c r="OXL19" i="5"/>
  <c r="OXJ19" i="5"/>
  <c r="OXG19" i="5"/>
  <c r="OXN19" i="5" s="1"/>
  <c r="OWD19" i="5"/>
  <c r="OWA19" i="5"/>
  <c r="OWH19" i="5" s="1"/>
  <c r="OUX19" i="5"/>
  <c r="OUU19" i="5"/>
  <c r="OVB19" i="5" s="1"/>
  <c r="OTX19" i="5"/>
  <c r="OTW19" i="5"/>
  <c r="OTV19" i="5"/>
  <c r="OTT19" i="5" s="1"/>
  <c r="OTR19" i="5"/>
  <c r="OTO19" i="5"/>
  <c r="OSL19" i="5"/>
  <c r="OSI19" i="5"/>
  <c r="OSP19" i="5" s="1"/>
  <c r="ORK19" i="5"/>
  <c r="ORH19" i="5"/>
  <c r="ORF19" i="5"/>
  <c r="ORC19" i="5"/>
  <c r="ORJ19" i="5" s="1"/>
  <c r="ORL19" i="5" s="1"/>
  <c r="OQF19" i="5"/>
  <c r="OQE19" i="5"/>
  <c r="OQD19" i="5"/>
  <c r="OQB19" i="5"/>
  <c r="OPZ19" i="5"/>
  <c r="OPW19" i="5"/>
  <c r="OOT19" i="5"/>
  <c r="OOQ19" i="5"/>
  <c r="OOX19" i="5" s="1"/>
  <c r="ONN19" i="5"/>
  <c r="ONK19" i="5"/>
  <c r="ONR19" i="5" s="1"/>
  <c r="ONT19" i="5" s="1"/>
  <c r="OMH19" i="5"/>
  <c r="OME19" i="5"/>
  <c r="OML19" i="5" s="1"/>
  <c r="OLH19" i="5"/>
  <c r="OLG19" i="5"/>
  <c r="OLD19" i="5"/>
  <c r="OLB19" i="5"/>
  <c r="OKY19" i="5"/>
  <c r="OLF19" i="5" s="1"/>
  <c r="OJZ19" i="5"/>
  <c r="OJV19" i="5"/>
  <c r="OJS19" i="5"/>
  <c r="OIP19" i="5"/>
  <c r="OIM19" i="5"/>
  <c r="OIT19" i="5" s="1"/>
  <c r="OHN19" i="5"/>
  <c r="OHP19" i="5" s="1"/>
  <c r="OHJ19" i="5"/>
  <c r="OHG19" i="5"/>
  <c r="OGJ19" i="5"/>
  <c r="OGI19" i="5"/>
  <c r="OGH19" i="5"/>
  <c r="OGF19" i="5"/>
  <c r="OGD19" i="5"/>
  <c r="OGA19" i="5"/>
  <c r="OEX19" i="5"/>
  <c r="OEU19" i="5"/>
  <c r="OFB19" i="5" s="1"/>
  <c r="ODX19" i="5"/>
  <c r="ODW19" i="5"/>
  <c r="ODV19" i="5"/>
  <c r="ODT19" i="5"/>
  <c r="ODR19" i="5"/>
  <c r="ODO19" i="5"/>
  <c r="OCL19" i="5"/>
  <c r="OCI19" i="5"/>
  <c r="OCP19" i="5" s="1"/>
  <c r="OBF19" i="5"/>
  <c r="OBC19" i="5"/>
  <c r="OBJ19" i="5" s="1"/>
  <c r="OAD19" i="5"/>
  <c r="NZZ19" i="5"/>
  <c r="NZW19" i="5"/>
  <c r="NYT19" i="5"/>
  <c r="NYQ19" i="5"/>
  <c r="NYX19" i="5" s="1"/>
  <c r="NXS19" i="5"/>
  <c r="NXR19" i="5"/>
  <c r="NXT19" i="5" s="1"/>
  <c r="NXN19" i="5"/>
  <c r="NXK19" i="5"/>
  <c r="NWN19" i="5"/>
  <c r="NWM19" i="5"/>
  <c r="NWL19" i="5"/>
  <c r="NWJ19" i="5"/>
  <c r="NWH19" i="5"/>
  <c r="NWE19" i="5"/>
  <c r="NVB19" i="5"/>
  <c r="NUY19" i="5"/>
  <c r="NVF19" i="5" s="1"/>
  <c r="NUB19" i="5"/>
  <c r="NUA19" i="5"/>
  <c r="NTZ19" i="5"/>
  <c r="NTX19" i="5" s="1"/>
  <c r="NTV19" i="5"/>
  <c r="NTS19" i="5"/>
  <c r="NSP19" i="5"/>
  <c r="NSM19" i="5"/>
  <c r="NST19" i="5" s="1"/>
  <c r="NRJ19" i="5"/>
  <c r="NRG19" i="5"/>
  <c r="NRN19" i="5" s="1"/>
  <c r="NRL19" i="5" s="1"/>
  <c r="NQJ19" i="5"/>
  <c r="NQI19" i="5"/>
  <c r="NQH19" i="5"/>
  <c r="NQF19" i="5"/>
  <c r="NQD19" i="5"/>
  <c r="NQA19" i="5"/>
  <c r="NOX19" i="5"/>
  <c r="NOU19" i="5"/>
  <c r="NPB19" i="5" s="1"/>
  <c r="NNT19" i="5"/>
  <c r="NNR19" i="5"/>
  <c r="NNO19" i="5"/>
  <c r="NNV19" i="5" s="1"/>
  <c r="NMR19" i="5"/>
  <c r="NMQ19" i="5"/>
  <c r="NMP19" i="5"/>
  <c r="NMN19" i="5"/>
  <c r="NML19" i="5"/>
  <c r="NMI19" i="5"/>
  <c r="NLJ19" i="5"/>
  <c r="NLF19" i="5"/>
  <c r="NLC19" i="5"/>
  <c r="NJZ19" i="5"/>
  <c r="NJW19" i="5"/>
  <c r="NKD19" i="5" s="1"/>
  <c r="NKB19" i="5" s="1"/>
  <c r="NIT19" i="5"/>
  <c r="NIQ19" i="5"/>
  <c r="NIX19" i="5" s="1"/>
  <c r="NHN19" i="5"/>
  <c r="NHK19" i="5"/>
  <c r="NHR19" i="5" s="1"/>
  <c r="NHT19" i="5" s="1"/>
  <c r="NGN19" i="5"/>
  <c r="NGM19" i="5"/>
  <c r="NGL19" i="5"/>
  <c r="NGJ19" i="5" s="1"/>
  <c r="NGH19" i="5"/>
  <c r="NGE19" i="5"/>
  <c r="NFF19" i="5"/>
  <c r="NFD19" i="5"/>
  <c r="NFB19" i="5"/>
  <c r="NEY19" i="5"/>
  <c r="NDZ19" i="5"/>
  <c r="NDV19" i="5"/>
  <c r="NDS19" i="5"/>
  <c r="NCV19" i="5"/>
  <c r="NCU19" i="5"/>
  <c r="NCT19" i="5"/>
  <c r="NCR19" i="5"/>
  <c r="NCP19" i="5"/>
  <c r="NCM19" i="5"/>
  <c r="NBJ19" i="5"/>
  <c r="NBG19" i="5"/>
  <c r="NBN19" i="5" s="1"/>
  <c r="NAJ19" i="5"/>
  <c r="NAI19" i="5"/>
  <c r="NAH19" i="5"/>
  <c r="NAF19" i="5" s="1"/>
  <c r="NAD19" i="5"/>
  <c r="NAA19" i="5"/>
  <c r="MZC19" i="5"/>
  <c r="MYX19" i="5"/>
  <c r="MYU19" i="5"/>
  <c r="MZB19" i="5" s="1"/>
  <c r="MXT19" i="5"/>
  <c r="MXR19" i="5"/>
  <c r="MXO19" i="5"/>
  <c r="MXV19" i="5" s="1"/>
  <c r="MWL19" i="5"/>
  <c r="MWI19" i="5"/>
  <c r="MWP19" i="5" s="1"/>
  <c r="MVJ19" i="5"/>
  <c r="MVF19" i="5"/>
  <c r="MVC19" i="5"/>
  <c r="MTZ19" i="5"/>
  <c r="MTW19" i="5"/>
  <c r="MUD19" i="5" s="1"/>
  <c r="MSZ19" i="5"/>
  <c r="MSY19" i="5"/>
  <c r="MSX19" i="5"/>
  <c r="MSV19" i="5"/>
  <c r="MST19" i="5"/>
  <c r="MSQ19" i="5"/>
  <c r="MRR19" i="5"/>
  <c r="MRP19" i="5" s="1"/>
  <c r="MRN19" i="5"/>
  <c r="MRK19" i="5"/>
  <c r="MQL19" i="5"/>
  <c r="MQJ19" i="5" s="1"/>
  <c r="MQH19" i="5"/>
  <c r="MQE19" i="5"/>
  <c r="MPB19" i="5"/>
  <c r="MOY19" i="5"/>
  <c r="MPF19" i="5" s="1"/>
  <c r="MOB19" i="5"/>
  <c r="MOA19" i="5"/>
  <c r="MNX19" i="5"/>
  <c r="MNV19" i="5"/>
  <c r="MNS19" i="5"/>
  <c r="MNZ19" i="5" s="1"/>
  <c r="MMP19" i="5"/>
  <c r="MMM19" i="5"/>
  <c r="MMT19" i="5" s="1"/>
  <c r="MLN19" i="5"/>
  <c r="MLJ19" i="5"/>
  <c r="MLG19" i="5"/>
  <c r="MKD19" i="5"/>
  <c r="MKA19" i="5"/>
  <c r="MKH19" i="5" s="1"/>
  <c r="MJD19" i="5"/>
  <c r="MJC19" i="5"/>
  <c r="MJB19" i="5"/>
  <c r="MIZ19" i="5" s="1"/>
  <c r="MIX19" i="5"/>
  <c r="MIU19" i="5"/>
  <c r="MHX19" i="5"/>
  <c r="MHW19" i="5"/>
  <c r="MHT19" i="5"/>
  <c r="MHR19" i="5"/>
  <c r="MHO19" i="5"/>
  <c r="MHV19" i="5" s="1"/>
  <c r="MGR19" i="5"/>
  <c r="MGP19" i="5"/>
  <c r="MGQ19" i="5" s="1"/>
  <c r="MGN19" i="5"/>
  <c r="MGL19" i="5"/>
  <c r="MGI19" i="5"/>
  <c r="MFF19" i="5"/>
  <c r="MFC19" i="5"/>
  <c r="MFJ19" i="5" s="1"/>
  <c r="MDZ19" i="5"/>
  <c r="MDW19" i="5"/>
  <c r="MED19" i="5" s="1"/>
  <c r="MCX19" i="5"/>
  <c r="MCZ19" i="5" s="1"/>
  <c r="MCV19" i="5"/>
  <c r="MCT19" i="5"/>
  <c r="MCQ19" i="5"/>
  <c r="MBN19" i="5"/>
  <c r="MBK19" i="5"/>
  <c r="MBR19" i="5" s="1"/>
  <c r="MAL19" i="5"/>
  <c r="MAN19" i="5" s="1"/>
  <c r="MAJ19" i="5"/>
  <c r="MAH19" i="5"/>
  <c r="MAE19" i="5"/>
  <c r="LZF19" i="5"/>
  <c r="LZH19" i="5" s="1"/>
  <c r="LZB19" i="5"/>
  <c r="LYY19" i="5"/>
  <c r="LXV19" i="5"/>
  <c r="LXS19" i="5"/>
  <c r="LXZ19" i="5" s="1"/>
  <c r="LWP19" i="5"/>
  <c r="LWM19" i="5"/>
  <c r="LWT19" i="5" s="1"/>
  <c r="LWV19" i="5" s="1"/>
  <c r="LVP19" i="5"/>
  <c r="LVO19" i="5"/>
  <c r="LVJ19" i="5"/>
  <c r="LVG19" i="5"/>
  <c r="LVN19" i="5" s="1"/>
  <c r="LVL19" i="5" s="1"/>
  <c r="LUD19" i="5"/>
  <c r="LUA19" i="5"/>
  <c r="LUH19" i="5" s="1"/>
  <c r="LUJ19" i="5" s="1"/>
  <c r="LTB19" i="5"/>
  <c r="LSZ19" i="5" s="1"/>
  <c r="LSX19" i="5"/>
  <c r="LSU19" i="5"/>
  <c r="LRR19" i="5"/>
  <c r="LRO19" i="5"/>
  <c r="LRV19" i="5" s="1"/>
  <c r="LQQ19" i="5"/>
  <c r="LQP19" i="5"/>
  <c r="LQR19" i="5" s="1"/>
  <c r="LQL19" i="5"/>
  <c r="LQI19" i="5"/>
  <c r="LPJ19" i="5"/>
  <c r="LPH19" i="5"/>
  <c r="LPF19" i="5"/>
  <c r="LPC19" i="5"/>
  <c r="LOF19" i="5"/>
  <c r="LOE19" i="5"/>
  <c r="LOD19" i="5"/>
  <c r="LOB19" i="5" s="1"/>
  <c r="LNZ19" i="5"/>
  <c r="LNW19" i="5"/>
  <c r="LMT19" i="5"/>
  <c r="LMQ19" i="5"/>
  <c r="LMX19" i="5" s="1"/>
  <c r="LLT19" i="5"/>
  <c r="LLS19" i="5"/>
  <c r="LLN19" i="5"/>
  <c r="LLK19" i="5"/>
  <c r="LLR19" i="5" s="1"/>
  <c r="LLP19" i="5" s="1"/>
  <c r="LKN19" i="5"/>
  <c r="LKH19" i="5"/>
  <c r="LKE19" i="5"/>
  <c r="LKL19" i="5" s="1"/>
  <c r="LKM19" i="5" s="1"/>
  <c r="LJH19" i="5"/>
  <c r="LJB19" i="5"/>
  <c r="LIY19" i="5"/>
  <c r="LJF19" i="5" s="1"/>
  <c r="LHZ19" i="5"/>
  <c r="LHX19" i="5"/>
  <c r="LHV19" i="5"/>
  <c r="LHS19" i="5"/>
  <c r="LGP19" i="5"/>
  <c r="LGM19" i="5"/>
  <c r="LGT19" i="5" s="1"/>
  <c r="LFP19" i="5"/>
  <c r="LFO19" i="5"/>
  <c r="LFN19" i="5"/>
  <c r="LFL19" i="5" s="1"/>
  <c r="LFJ19" i="5"/>
  <c r="LFG19" i="5"/>
  <c r="LED19" i="5"/>
  <c r="LEA19" i="5"/>
  <c r="LEH19" i="5" s="1"/>
  <c r="LDB19" i="5"/>
  <c r="LCX19" i="5"/>
  <c r="LCU19" i="5"/>
  <c r="LBX19" i="5"/>
  <c r="LBW19" i="5"/>
  <c r="LBR19" i="5"/>
  <c r="LBO19" i="5"/>
  <c r="LBV19" i="5" s="1"/>
  <c r="LBT19" i="5" s="1"/>
  <c r="LAQ19" i="5"/>
  <c r="LAN19" i="5"/>
  <c r="LAL19" i="5"/>
  <c r="LAI19" i="5"/>
  <c r="LAP19" i="5" s="1"/>
  <c r="LAR19" i="5" s="1"/>
  <c r="KZJ19" i="5"/>
  <c r="KZL19" i="5" s="1"/>
  <c r="KZH19" i="5"/>
  <c r="KZF19" i="5"/>
  <c r="KZC19" i="5"/>
  <c r="KYD19" i="5"/>
  <c r="KXZ19" i="5"/>
  <c r="KXW19" i="5"/>
  <c r="KWT19" i="5"/>
  <c r="KWQ19" i="5"/>
  <c r="KWX19" i="5" s="1"/>
  <c r="KWV19" i="5" s="1"/>
  <c r="KVS19" i="5"/>
  <c r="KVR19" i="5"/>
  <c r="KVT19" i="5" s="1"/>
  <c r="KVN19" i="5"/>
  <c r="KVK19" i="5"/>
  <c r="KUN19" i="5"/>
  <c r="KUM19" i="5"/>
  <c r="KUL19" i="5"/>
  <c r="KUJ19" i="5" s="1"/>
  <c r="KUH19" i="5"/>
  <c r="KUE19" i="5"/>
  <c r="KTB19" i="5"/>
  <c r="KSY19" i="5"/>
  <c r="KTF19" i="5" s="1"/>
  <c r="KSB19" i="5"/>
  <c r="KSA19" i="5"/>
  <c r="KRV19" i="5"/>
  <c r="KRS19" i="5"/>
  <c r="KRZ19" i="5" s="1"/>
  <c r="KRX19" i="5" s="1"/>
  <c r="KQV19" i="5"/>
  <c r="KQU19" i="5"/>
  <c r="KQT19" i="5"/>
  <c r="KQR19" i="5" s="1"/>
  <c r="KQP19" i="5"/>
  <c r="KQM19" i="5"/>
  <c r="KPJ19" i="5"/>
  <c r="KPG19" i="5"/>
  <c r="KPN19" i="5" s="1"/>
  <c r="KOD19" i="5"/>
  <c r="KOA19" i="5"/>
  <c r="KOH19" i="5" s="1"/>
  <c r="KND19" i="5"/>
  <c r="KNC19" i="5"/>
  <c r="KNB19" i="5"/>
  <c r="KMZ19" i="5" s="1"/>
  <c r="KMX19" i="5"/>
  <c r="KMU19" i="5"/>
  <c r="KLV19" i="5"/>
  <c r="KLT19" i="5"/>
  <c r="KLR19" i="5"/>
  <c r="KLO19" i="5"/>
  <c r="KKL19" i="5"/>
  <c r="KKI19" i="5"/>
  <c r="KKP19" i="5" s="1"/>
  <c r="KJF19" i="5"/>
  <c r="KJC19" i="5"/>
  <c r="KJJ19" i="5" s="1"/>
  <c r="KHZ19" i="5"/>
  <c r="KHW19" i="5"/>
  <c r="KID19" i="5" s="1"/>
  <c r="KIB19" i="5" s="1"/>
  <c r="KGT19" i="5"/>
  <c r="KGQ19" i="5"/>
  <c r="KGX19" i="5" s="1"/>
  <c r="KGV19" i="5" s="1"/>
  <c r="KFN19" i="5"/>
  <c r="KFK19" i="5"/>
  <c r="KFR19" i="5" s="1"/>
  <c r="KEL19" i="5"/>
  <c r="KEJ19" i="5" s="1"/>
  <c r="KEH19" i="5"/>
  <c r="KEE19" i="5"/>
  <c r="KDB19" i="5"/>
  <c r="KCY19" i="5"/>
  <c r="KDF19" i="5" s="1"/>
  <c r="KCB19" i="5"/>
  <c r="KCA19" i="5"/>
  <c r="KBZ19" i="5"/>
  <c r="KBX19" i="5"/>
  <c r="KBV19" i="5"/>
  <c r="KBS19" i="5"/>
  <c r="KAV19" i="5"/>
  <c r="KAU19" i="5"/>
  <c r="KAR19" i="5"/>
  <c r="KAP19" i="5"/>
  <c r="KAM19" i="5"/>
  <c r="KAT19" i="5" s="1"/>
  <c r="JZN19" i="5"/>
  <c r="JZP19" i="5" s="1"/>
  <c r="JZL19" i="5"/>
  <c r="JZJ19" i="5"/>
  <c r="JZG19" i="5"/>
  <c r="JYD19" i="5"/>
  <c r="JYA19" i="5"/>
  <c r="JYH19" i="5" s="1"/>
  <c r="JWX19" i="5"/>
  <c r="JWU19" i="5"/>
  <c r="JXB19" i="5" s="1"/>
  <c r="JXC19" i="5" s="1"/>
  <c r="JVX19" i="5"/>
  <c r="JVV19" i="5"/>
  <c r="JVW19" i="5" s="1"/>
  <c r="JVT19" i="5"/>
  <c r="JVR19" i="5"/>
  <c r="JVO19" i="5"/>
  <c r="JUL19" i="5"/>
  <c r="JUI19" i="5"/>
  <c r="JUP19" i="5" s="1"/>
  <c r="JTF19" i="5"/>
  <c r="JTC19" i="5"/>
  <c r="JTJ19" i="5" s="1"/>
  <c r="JSD19" i="5"/>
  <c r="JSB19" i="5" s="1"/>
  <c r="JRZ19" i="5"/>
  <c r="JRW19" i="5"/>
  <c r="JQT19" i="5"/>
  <c r="JQQ19" i="5"/>
  <c r="JQX19" i="5" s="1"/>
  <c r="JPN19" i="5"/>
  <c r="JPK19" i="5"/>
  <c r="JPR19" i="5" s="1"/>
  <c r="JON19" i="5"/>
  <c r="JOM19" i="5"/>
  <c r="JOH19" i="5"/>
  <c r="JOE19" i="5"/>
  <c r="JOL19" i="5" s="1"/>
  <c r="JOJ19" i="5" s="1"/>
  <c r="JND19" i="5"/>
  <c r="JNB19" i="5"/>
  <c r="JMY19" i="5"/>
  <c r="JNF19" i="5" s="1"/>
  <c r="JLV19" i="5"/>
  <c r="JLS19" i="5"/>
  <c r="JLZ19" i="5" s="1"/>
  <c r="JKT19" i="5"/>
  <c r="JKP19" i="5"/>
  <c r="JKM19" i="5"/>
  <c r="JJL19" i="5"/>
  <c r="JJJ19" i="5"/>
  <c r="JJG19" i="5"/>
  <c r="JJN19" i="5" s="1"/>
  <c r="JIH19" i="5"/>
  <c r="JID19" i="5"/>
  <c r="JIA19" i="5"/>
  <c r="JHD19" i="5"/>
  <c r="JHC19" i="5"/>
  <c r="JHB19" i="5"/>
  <c r="JGZ19" i="5" s="1"/>
  <c r="JGX19" i="5"/>
  <c r="JGU19" i="5"/>
  <c r="JFR19" i="5"/>
  <c r="JFO19" i="5"/>
  <c r="JFV19" i="5" s="1"/>
  <c r="JER19" i="5"/>
  <c r="JEQ19" i="5"/>
  <c r="JEL19" i="5"/>
  <c r="JEI19" i="5"/>
  <c r="JEP19" i="5" s="1"/>
  <c r="JEN19" i="5" s="1"/>
  <c r="JDL19" i="5"/>
  <c r="JDK19" i="5"/>
  <c r="JDJ19" i="5"/>
  <c r="JDH19" i="5" s="1"/>
  <c r="JDF19" i="5"/>
  <c r="JDC19" i="5"/>
  <c r="JBZ19" i="5"/>
  <c r="JBW19" i="5"/>
  <c r="JCD19" i="5" s="1"/>
  <c r="JAT19" i="5"/>
  <c r="JAQ19" i="5"/>
  <c r="JAX19" i="5" s="1"/>
  <c r="IZT19" i="5"/>
  <c r="IZS19" i="5"/>
  <c r="IZR19" i="5"/>
  <c r="IZP19" i="5" s="1"/>
  <c r="IZN19" i="5"/>
  <c r="IZK19" i="5"/>
  <c r="IYL19" i="5"/>
  <c r="IYN19" i="5" s="1"/>
  <c r="IYJ19" i="5"/>
  <c r="IYH19" i="5"/>
  <c r="IYE19" i="5"/>
  <c r="IXB19" i="5"/>
  <c r="IWY19" i="5"/>
  <c r="IXF19" i="5" s="1"/>
  <c r="IVV19" i="5"/>
  <c r="IVS19" i="5"/>
  <c r="IVZ19" i="5" s="1"/>
  <c r="IUP19" i="5"/>
  <c r="IUM19" i="5"/>
  <c r="IUT19" i="5" s="1"/>
  <c r="IUR19" i="5" s="1"/>
  <c r="ITJ19" i="5"/>
  <c r="ITG19" i="5"/>
  <c r="ITN19" i="5" s="1"/>
  <c r="ISD19" i="5"/>
  <c r="ISA19" i="5"/>
  <c r="ISH19" i="5" s="1"/>
  <c r="IRB19" i="5"/>
  <c r="IQZ19" i="5" s="1"/>
  <c r="IQX19" i="5"/>
  <c r="IQU19" i="5"/>
  <c r="IPR19" i="5"/>
  <c r="IPO19" i="5"/>
  <c r="IPV19" i="5" s="1"/>
  <c r="IOR19" i="5"/>
  <c r="IOQ19" i="5"/>
  <c r="IOP19" i="5"/>
  <c r="ION19" i="5"/>
  <c r="IOL19" i="5"/>
  <c r="IOI19" i="5"/>
  <c r="INL19" i="5"/>
  <c r="INK19" i="5"/>
  <c r="INH19" i="5"/>
  <c r="INF19" i="5"/>
  <c r="INC19" i="5"/>
  <c r="INJ19" i="5" s="1"/>
  <c r="IMD19" i="5"/>
  <c r="IMF19" i="5" s="1"/>
  <c r="IMB19" i="5"/>
  <c r="ILZ19" i="5"/>
  <c r="ILW19" i="5"/>
  <c r="IKT19" i="5"/>
  <c r="IKQ19" i="5"/>
  <c r="IKX19" i="5" s="1"/>
  <c r="IJT19" i="5"/>
  <c r="IJS19" i="5"/>
  <c r="IJN19" i="5"/>
  <c r="IJK19" i="5"/>
  <c r="IJR19" i="5" s="1"/>
  <c r="IJP19" i="5" s="1"/>
  <c r="IIN19" i="5"/>
  <c r="IIM19" i="5"/>
  <c r="IIL19" i="5"/>
  <c r="IIJ19" i="5"/>
  <c r="IIH19" i="5"/>
  <c r="IIE19" i="5"/>
  <c r="IHB19" i="5"/>
  <c r="IGY19" i="5"/>
  <c r="IHF19" i="5" s="1"/>
  <c r="IFV19" i="5"/>
  <c r="IFS19" i="5"/>
  <c r="IFZ19" i="5" s="1"/>
  <c r="IGB19" i="5" s="1"/>
  <c r="IEV19" i="5"/>
  <c r="IEU19" i="5"/>
  <c r="IET19" i="5"/>
  <c r="IER19" i="5"/>
  <c r="IEP19" i="5"/>
  <c r="IEM19" i="5"/>
  <c r="IDJ19" i="5"/>
  <c r="IDG19" i="5"/>
  <c r="IDN19" i="5" s="1"/>
  <c r="ICD19" i="5"/>
  <c r="ICA19" i="5"/>
  <c r="ICH19" i="5" s="1"/>
  <c r="IBD19" i="5"/>
  <c r="IBC19" i="5"/>
  <c r="IAX19" i="5"/>
  <c r="IAU19" i="5"/>
  <c r="IBB19" i="5" s="1"/>
  <c r="IAZ19" i="5" s="1"/>
  <c r="HZT19" i="5"/>
  <c r="HZR19" i="5"/>
  <c r="HZO19" i="5"/>
  <c r="HZV19" i="5" s="1"/>
  <c r="HYL19" i="5"/>
  <c r="HYI19" i="5"/>
  <c r="HYP19" i="5" s="1"/>
  <c r="HXJ19" i="5"/>
  <c r="HXH19" i="5"/>
  <c r="HXF19" i="5"/>
  <c r="HXC19" i="5"/>
  <c r="HWB19" i="5"/>
  <c r="HVZ19" i="5"/>
  <c r="HVW19" i="5"/>
  <c r="HWD19" i="5" s="1"/>
  <c r="HUX19" i="5"/>
  <c r="HUZ19" i="5" s="1"/>
  <c r="HUV19" i="5"/>
  <c r="HUT19" i="5"/>
  <c r="HUQ19" i="5"/>
  <c r="HTT19" i="5"/>
  <c r="HTS19" i="5"/>
  <c r="HTR19" i="5"/>
  <c r="HTP19" i="5" s="1"/>
  <c r="HTN19" i="5"/>
  <c r="HTK19" i="5"/>
  <c r="HSH19" i="5"/>
  <c r="HSE19" i="5"/>
  <c r="HSL19" i="5" s="1"/>
  <c r="HSN19" i="5" s="1"/>
  <c r="HRB19" i="5"/>
  <c r="HQY19" i="5"/>
  <c r="HRF19" i="5" s="1"/>
  <c r="HRD19" i="5" s="1"/>
  <c r="HQB19" i="5"/>
  <c r="HQA19" i="5"/>
  <c r="HPZ19" i="5"/>
  <c r="HPX19" i="5" s="1"/>
  <c r="HPV19" i="5"/>
  <c r="HPS19" i="5"/>
  <c r="HOP19" i="5"/>
  <c r="HOM19" i="5"/>
  <c r="HOT19" i="5" s="1"/>
  <c r="HNJ19" i="5"/>
  <c r="HNG19" i="5"/>
  <c r="HNN19" i="5" s="1"/>
  <c r="HMJ19" i="5"/>
  <c r="HMI19" i="5"/>
  <c r="HMH19" i="5"/>
  <c r="HMF19" i="5" s="1"/>
  <c r="HMD19" i="5"/>
  <c r="HMA19" i="5"/>
  <c r="HLB19" i="5"/>
  <c r="HLD19" i="5" s="1"/>
  <c r="HKZ19" i="5"/>
  <c r="HKX19" i="5"/>
  <c r="HKU19" i="5"/>
  <c r="HJR19" i="5"/>
  <c r="HJO19" i="5"/>
  <c r="HJV19" i="5" s="1"/>
  <c r="HIL19" i="5"/>
  <c r="HII19" i="5"/>
  <c r="HIP19" i="5" s="1"/>
  <c r="HHL19" i="5"/>
  <c r="HHF19" i="5"/>
  <c r="HHC19" i="5"/>
  <c r="HHJ19" i="5" s="1"/>
  <c r="HHH19" i="5" s="1"/>
  <c r="HFZ19" i="5"/>
  <c r="HFW19" i="5"/>
  <c r="HGD19" i="5" s="1"/>
  <c r="HET19" i="5"/>
  <c r="HEQ19" i="5"/>
  <c r="HEX19" i="5" s="1"/>
  <c r="HDT19" i="5"/>
  <c r="HDS19" i="5"/>
  <c r="HDP19" i="5"/>
  <c r="HDN19" i="5"/>
  <c r="HDK19" i="5"/>
  <c r="HDR19" i="5" s="1"/>
  <c r="HCL19" i="5"/>
  <c r="HCN19" i="5" s="1"/>
  <c r="HCJ19" i="5"/>
  <c r="HCH19" i="5"/>
  <c r="HCE19" i="5"/>
  <c r="HBB19" i="5"/>
  <c r="HAY19" i="5"/>
  <c r="HBF19" i="5" s="1"/>
  <c r="HBD19" i="5" s="1"/>
  <c r="GZZ19" i="5"/>
  <c r="HAB19" i="5" s="1"/>
  <c r="GZV19" i="5"/>
  <c r="GZS19" i="5"/>
  <c r="GYV19" i="5"/>
  <c r="GYU19" i="5"/>
  <c r="GYT19" i="5"/>
  <c r="GYR19" i="5" s="1"/>
  <c r="GYP19" i="5"/>
  <c r="GYM19" i="5"/>
  <c r="GXN19" i="5"/>
  <c r="GXP19" i="5" s="1"/>
  <c r="GXL19" i="5"/>
  <c r="GXJ19" i="5"/>
  <c r="GXG19" i="5"/>
  <c r="GWH19" i="5"/>
  <c r="GWI19" i="5" s="1"/>
  <c r="GWF19" i="5"/>
  <c r="GWD19" i="5"/>
  <c r="GWA19" i="5"/>
  <c r="GUX19" i="5"/>
  <c r="GUU19" i="5"/>
  <c r="GVB19" i="5" s="1"/>
  <c r="GTR19" i="5"/>
  <c r="GTO19" i="5"/>
  <c r="GTV19" i="5" s="1"/>
  <c r="GTX19" i="5" s="1"/>
  <c r="GSR19" i="5"/>
  <c r="GSQ19" i="5"/>
  <c r="GSP19" i="5"/>
  <c r="GSN19" i="5"/>
  <c r="GSL19" i="5"/>
  <c r="GSI19" i="5"/>
  <c r="GRF19" i="5"/>
  <c r="GRC19" i="5"/>
  <c r="GRJ19" i="5" s="1"/>
  <c r="GQE19" i="5"/>
  <c r="GQD19" i="5"/>
  <c r="GQF19" i="5" s="1"/>
  <c r="GPZ19" i="5"/>
  <c r="GPW19" i="5"/>
  <c r="GOZ19" i="5"/>
  <c r="GOY19" i="5"/>
  <c r="GOX19" i="5"/>
  <c r="GOV19" i="5" s="1"/>
  <c r="GOT19" i="5"/>
  <c r="GOQ19" i="5"/>
  <c r="GNN19" i="5"/>
  <c r="GNK19" i="5"/>
  <c r="GNR19" i="5" s="1"/>
  <c r="GMN19" i="5"/>
  <c r="GMM19" i="5"/>
  <c r="GML19" i="5"/>
  <c r="GMJ19" i="5" s="1"/>
  <c r="GMH19" i="5"/>
  <c r="GME19" i="5"/>
  <c r="GLB19" i="5"/>
  <c r="GKY19" i="5"/>
  <c r="GLF19" i="5" s="1"/>
  <c r="GJV19" i="5"/>
  <c r="GJS19" i="5"/>
  <c r="GJZ19" i="5" s="1"/>
  <c r="GJX19" i="5" s="1"/>
  <c r="GIT19" i="5"/>
  <c r="GIV19" i="5" s="1"/>
  <c r="GIR19" i="5"/>
  <c r="GIP19" i="5"/>
  <c r="GIM19" i="5"/>
  <c r="GHJ19" i="5"/>
  <c r="GHG19" i="5"/>
  <c r="GHN19" i="5" s="1"/>
  <c r="GGH19" i="5"/>
  <c r="GGJ19" i="5" s="1"/>
  <c r="GGF19" i="5"/>
  <c r="GGD19" i="5"/>
  <c r="GGA19" i="5"/>
  <c r="GFD19" i="5"/>
  <c r="GFC19" i="5"/>
  <c r="GFB19" i="5"/>
  <c r="GEZ19" i="5" s="1"/>
  <c r="GEX19" i="5"/>
  <c r="GEU19" i="5"/>
  <c r="GDV19" i="5"/>
  <c r="GDW19" i="5" s="1"/>
  <c r="GDR19" i="5"/>
  <c r="GDO19" i="5"/>
  <c r="GCP19" i="5"/>
  <c r="GCR19" i="5" s="1"/>
  <c r="GCN19" i="5"/>
  <c r="GCL19" i="5"/>
  <c r="GCI19" i="5"/>
  <c r="GBF19" i="5"/>
  <c r="GBC19" i="5"/>
  <c r="GBJ19" i="5" s="1"/>
  <c r="FZZ19" i="5"/>
  <c r="FZW19" i="5"/>
  <c r="GAD19" i="5" s="1"/>
  <c r="GAF19" i="5" s="1"/>
  <c r="FYZ19" i="5"/>
  <c r="FYX19" i="5"/>
  <c r="FYY19" i="5" s="1"/>
  <c r="FYV19" i="5"/>
  <c r="FYT19" i="5"/>
  <c r="FYQ19" i="5"/>
  <c r="FXP19" i="5"/>
  <c r="FXN19" i="5"/>
  <c r="FXK19" i="5"/>
  <c r="FXR19" i="5" s="1"/>
  <c r="FWH19" i="5"/>
  <c r="FWE19" i="5"/>
  <c r="FWL19" i="5" s="1"/>
  <c r="FVH19" i="5"/>
  <c r="FVG19" i="5"/>
  <c r="FVB19" i="5"/>
  <c r="FUY19" i="5"/>
  <c r="FVF19" i="5" s="1"/>
  <c r="FVD19" i="5" s="1"/>
  <c r="FTV19" i="5"/>
  <c r="FTS19" i="5"/>
  <c r="FTZ19" i="5" s="1"/>
  <c r="FSP19" i="5"/>
  <c r="FSM19" i="5"/>
  <c r="FST19" i="5" s="1"/>
  <c r="FRJ19" i="5"/>
  <c r="FRG19" i="5"/>
  <c r="FRN19" i="5" s="1"/>
  <c r="FQJ19" i="5"/>
  <c r="FQI19" i="5"/>
  <c r="FQD19" i="5"/>
  <c r="FQA19" i="5"/>
  <c r="FQH19" i="5" s="1"/>
  <c r="FQF19" i="5" s="1"/>
  <c r="FPB19" i="5"/>
  <c r="FOZ19" i="5"/>
  <c r="FOX19" i="5"/>
  <c r="FOU19" i="5"/>
  <c r="FNR19" i="5"/>
  <c r="FNO19" i="5"/>
  <c r="FNV19" i="5" s="1"/>
  <c r="FNT19" i="5" s="1"/>
  <c r="FMP19" i="5"/>
  <c r="FMR19" i="5" s="1"/>
  <c r="FMN19" i="5"/>
  <c r="FML19" i="5"/>
  <c r="FMI19" i="5"/>
  <c r="FLF19" i="5"/>
  <c r="FLC19" i="5"/>
  <c r="FLJ19" i="5" s="1"/>
  <c r="FLH19" i="5" s="1"/>
  <c r="FJZ19" i="5"/>
  <c r="FJW19" i="5"/>
  <c r="FKD19" i="5" s="1"/>
  <c r="FIX19" i="5"/>
  <c r="FIZ19" i="5" s="1"/>
  <c r="FIV19" i="5"/>
  <c r="FIT19" i="5"/>
  <c r="FIQ19" i="5"/>
  <c r="FHN19" i="5"/>
  <c r="FHK19" i="5"/>
  <c r="FHR19" i="5" s="1"/>
  <c r="FGH19" i="5"/>
  <c r="FGE19" i="5"/>
  <c r="FGL19" i="5" s="1"/>
  <c r="FFG19" i="5"/>
  <c r="FFF19" i="5"/>
  <c r="FFH19" i="5" s="1"/>
  <c r="FFD19" i="5"/>
  <c r="FFB19" i="5"/>
  <c r="FEY19" i="5"/>
  <c r="FDX19" i="5"/>
  <c r="FDV19" i="5"/>
  <c r="FDS19" i="5"/>
  <c r="FDZ19" i="5" s="1"/>
  <c r="FCP19" i="5"/>
  <c r="FCM19" i="5"/>
  <c r="FCT19" i="5" s="1"/>
  <c r="FBJ19" i="5"/>
  <c r="FBG19" i="5"/>
  <c r="FBN19" i="5" s="1"/>
  <c r="FBL19" i="5" s="1"/>
  <c r="FAD19" i="5"/>
  <c r="FAA19" i="5"/>
  <c r="FAH19" i="5" s="1"/>
  <c r="EYX19" i="5"/>
  <c r="EYU19" i="5"/>
  <c r="EZB19" i="5" s="1"/>
  <c r="EXR19" i="5"/>
  <c r="EXO19" i="5"/>
  <c r="EXV19" i="5" s="1"/>
  <c r="EWL19" i="5"/>
  <c r="EWI19" i="5"/>
  <c r="EWP19" i="5" s="1"/>
  <c r="EWQ19" i="5" s="1"/>
  <c r="EVL19" i="5"/>
  <c r="EVK19" i="5"/>
  <c r="EVJ19" i="5"/>
  <c r="EVH19" i="5"/>
  <c r="EVF19" i="5"/>
  <c r="EVC19" i="5"/>
  <c r="ETZ19" i="5"/>
  <c r="ETW19" i="5"/>
  <c r="EUD19" i="5" s="1"/>
  <c r="EST19" i="5"/>
  <c r="ESQ19" i="5"/>
  <c r="ESX19" i="5" s="1"/>
  <c r="ERN19" i="5"/>
  <c r="ERK19" i="5"/>
  <c r="ERR19" i="5" s="1"/>
  <c r="ERP19" i="5" s="1"/>
  <c r="EQL19" i="5"/>
  <c r="EQH19" i="5"/>
  <c r="EQE19" i="5"/>
  <c r="EPF19" i="5"/>
  <c r="EPH19" i="5" s="1"/>
  <c r="EPD19" i="5"/>
  <c r="EPB19" i="5"/>
  <c r="EOY19" i="5"/>
  <c r="ENV19" i="5"/>
  <c r="ENS19" i="5"/>
  <c r="ENZ19" i="5" s="1"/>
  <c r="EMP19" i="5"/>
  <c r="EMM19" i="5"/>
  <c r="EMT19" i="5" s="1"/>
  <c r="EMR19" i="5" s="1"/>
  <c r="ELP19" i="5"/>
  <c r="ELN19" i="5"/>
  <c r="ELO19" i="5" s="1"/>
  <c r="ELL19" i="5"/>
  <c r="ELJ19" i="5"/>
  <c r="ELG19" i="5"/>
  <c r="EKF19" i="5"/>
  <c r="EKD19" i="5"/>
  <c r="EKA19" i="5"/>
  <c r="EKH19" i="5" s="1"/>
  <c r="EIX19" i="5"/>
  <c r="EIU19" i="5"/>
  <c r="EJB19" i="5" s="1"/>
  <c r="EHX19" i="5"/>
  <c r="EHW19" i="5"/>
  <c r="EHR19" i="5"/>
  <c r="EHO19" i="5"/>
  <c r="EHV19" i="5" s="1"/>
  <c r="EHT19" i="5" s="1"/>
  <c r="EGL19" i="5"/>
  <c r="EGI19" i="5"/>
  <c r="EGP19" i="5" s="1"/>
  <c r="EFF19" i="5"/>
  <c r="EFC19" i="5"/>
  <c r="EFJ19" i="5" s="1"/>
  <c r="EDZ19" i="5"/>
  <c r="EDW19" i="5"/>
  <c r="EED19" i="5" s="1"/>
  <c r="ECZ19" i="5"/>
  <c r="ECY19" i="5"/>
  <c r="ECT19" i="5"/>
  <c r="ECQ19" i="5"/>
  <c r="ECX19" i="5" s="1"/>
  <c r="ECV19" i="5" s="1"/>
  <c r="EBR19" i="5"/>
  <c r="EBP19" i="5"/>
  <c r="EBN19" i="5"/>
  <c r="EBK19" i="5"/>
  <c r="EAJ19" i="5"/>
  <c r="EAH19" i="5"/>
  <c r="EAE19" i="5"/>
  <c r="EAL19" i="5" s="1"/>
  <c r="DZG19" i="5"/>
  <c r="DZF19" i="5"/>
  <c r="DZH19" i="5" s="1"/>
  <c r="DZD19" i="5"/>
  <c r="DZB19" i="5"/>
  <c r="DYY19" i="5"/>
  <c r="DXV19" i="5"/>
  <c r="DXS19" i="5"/>
  <c r="DXZ19" i="5" s="1"/>
  <c r="DXX19" i="5" s="1"/>
  <c r="DWP19" i="5"/>
  <c r="DWM19" i="5"/>
  <c r="DWT19" i="5" s="1"/>
  <c r="DVN19" i="5"/>
  <c r="DVL19" i="5" s="1"/>
  <c r="DVJ19" i="5"/>
  <c r="DVG19" i="5"/>
  <c r="DUD19" i="5"/>
  <c r="DUA19" i="5"/>
  <c r="DUH19" i="5" s="1"/>
  <c r="DSX19" i="5"/>
  <c r="DSU19" i="5"/>
  <c r="DTB19" i="5" s="1"/>
  <c r="DRW19" i="5"/>
  <c r="DRV19" i="5"/>
  <c r="DRX19" i="5" s="1"/>
  <c r="DRT19" i="5"/>
  <c r="DRR19" i="5"/>
  <c r="DRO19" i="5"/>
  <c r="DQN19" i="5"/>
  <c r="DQL19" i="5"/>
  <c r="DQI19" i="5"/>
  <c r="DQP19" i="5" s="1"/>
  <c r="DPF19" i="5"/>
  <c r="DPC19" i="5"/>
  <c r="DPJ19" i="5" s="1"/>
  <c r="DNZ19" i="5"/>
  <c r="DNW19" i="5"/>
  <c r="DOD19" i="5" s="1"/>
  <c r="DOB19" i="5" s="1"/>
  <c r="DMT19" i="5"/>
  <c r="DMQ19" i="5"/>
  <c r="DMX19" i="5" s="1"/>
  <c r="DLN19" i="5"/>
  <c r="DLK19" i="5"/>
  <c r="DLR19" i="5" s="1"/>
  <c r="DLT19" i="5" s="1"/>
  <c r="DKH19" i="5"/>
  <c r="DKE19" i="5"/>
  <c r="DKL19" i="5" s="1"/>
  <c r="DJH19" i="5"/>
  <c r="DJB19" i="5"/>
  <c r="DIY19" i="5"/>
  <c r="DJF19" i="5" s="1"/>
  <c r="DJG19" i="5" s="1"/>
  <c r="DHZ19" i="5"/>
  <c r="DIB19" i="5" s="1"/>
  <c r="DHX19" i="5"/>
  <c r="DHV19" i="5"/>
  <c r="DHS19" i="5"/>
  <c r="DGP19" i="5"/>
  <c r="DGM19" i="5"/>
  <c r="DGT19" i="5" s="1"/>
  <c r="DFJ19" i="5"/>
  <c r="DFG19" i="5"/>
  <c r="DFN19" i="5" s="1"/>
  <c r="DEJ19" i="5"/>
  <c r="DED19" i="5"/>
  <c r="DEA19" i="5"/>
  <c r="DEH19" i="5" s="1"/>
  <c r="DEF19" i="5" s="1"/>
  <c r="DDB19" i="5"/>
  <c r="DCX19" i="5"/>
  <c r="DCU19" i="5"/>
  <c r="DBV19" i="5"/>
  <c r="DBX19" i="5" s="1"/>
  <c r="DBT19" i="5"/>
  <c r="DBR19" i="5"/>
  <c r="DBO19" i="5"/>
  <c r="DAL19" i="5"/>
  <c r="DAI19" i="5"/>
  <c r="DAP19" i="5" s="1"/>
  <c r="CZL19" i="5"/>
  <c r="CZK19" i="5"/>
  <c r="CZH19" i="5"/>
  <c r="CZF19" i="5"/>
  <c r="CZC19" i="5"/>
  <c r="CZJ19" i="5" s="1"/>
  <c r="CYF19" i="5"/>
  <c r="CYD19" i="5"/>
  <c r="CYE19" i="5" s="1"/>
  <c r="CYB19" i="5"/>
  <c r="CXZ19" i="5"/>
  <c r="CXW19" i="5"/>
  <c r="CWV19" i="5"/>
  <c r="CWT19" i="5"/>
  <c r="CWQ19" i="5"/>
  <c r="CWX19" i="5" s="1"/>
  <c r="CVN19" i="5"/>
  <c r="CVK19" i="5"/>
  <c r="CVR19" i="5" s="1"/>
  <c r="CUN19" i="5"/>
  <c r="CUM19" i="5"/>
  <c r="CUH19" i="5"/>
  <c r="CUE19" i="5"/>
  <c r="CUL19" i="5" s="1"/>
  <c r="CUJ19" i="5" s="1"/>
  <c r="CTB19" i="5"/>
  <c r="CSY19" i="5"/>
  <c r="CTF19" i="5" s="1"/>
  <c r="CRV19" i="5"/>
  <c r="CRS19" i="5"/>
  <c r="CRZ19" i="5" s="1"/>
  <c r="CQP19" i="5"/>
  <c r="CQM19" i="5"/>
  <c r="CQT19" i="5" s="1"/>
  <c r="CPP19" i="5"/>
  <c r="CPO19" i="5"/>
  <c r="CPJ19" i="5"/>
  <c r="CPG19" i="5"/>
  <c r="CPN19" i="5" s="1"/>
  <c r="CPL19" i="5" s="1"/>
  <c r="COH19" i="5"/>
  <c r="COF19" i="5"/>
  <c r="COD19" i="5"/>
  <c r="COA19" i="5"/>
  <c r="CMX19" i="5"/>
  <c r="CMU19" i="5"/>
  <c r="CNB19" i="5" s="1"/>
  <c r="CLW19" i="5"/>
  <c r="CLV19" i="5"/>
  <c r="CLX19" i="5" s="1"/>
  <c r="CLT19" i="5"/>
  <c r="CLR19" i="5"/>
  <c r="CLO19" i="5"/>
  <c r="CKL19" i="5"/>
  <c r="CKI19" i="5"/>
  <c r="CKP19" i="5" s="1"/>
  <c r="CKN19" i="5" s="1"/>
  <c r="CJJ19" i="5"/>
  <c r="CJF19" i="5"/>
  <c r="CJC19" i="5"/>
  <c r="CID19" i="5"/>
  <c r="CIF19" i="5" s="1"/>
  <c r="CIB19" i="5"/>
  <c r="CHZ19" i="5"/>
  <c r="CHW19" i="5"/>
  <c r="CGT19" i="5"/>
  <c r="CGQ19" i="5"/>
  <c r="CGX19" i="5" s="1"/>
  <c r="CFN19" i="5"/>
  <c r="CFK19" i="5"/>
  <c r="CFR19" i="5" s="1"/>
  <c r="CEL19" i="5"/>
  <c r="CEN19" i="5" s="1"/>
  <c r="CEJ19" i="5"/>
  <c r="CEH19" i="5"/>
  <c r="CEE19" i="5"/>
  <c r="CDD19" i="5"/>
  <c r="CDB19" i="5"/>
  <c r="CCY19" i="5"/>
  <c r="CDF19" i="5" s="1"/>
  <c r="CBV19" i="5"/>
  <c r="CBS19" i="5"/>
  <c r="CBZ19" i="5" s="1"/>
  <c r="CAR19" i="5"/>
  <c r="CAP19" i="5"/>
  <c r="CAM19" i="5"/>
  <c r="CAT19" i="5" s="1"/>
  <c r="CAU19" i="5" s="1"/>
  <c r="BZN19" i="5"/>
  <c r="BZO19" i="5" s="1"/>
  <c r="BZL19" i="5"/>
  <c r="BZJ19" i="5"/>
  <c r="BZG19" i="5"/>
  <c r="BYD19" i="5"/>
  <c r="BYA19" i="5"/>
  <c r="BYH19" i="5" s="1"/>
  <c r="BWX19" i="5"/>
  <c r="BWU19" i="5"/>
  <c r="BXB19" i="5" s="1"/>
  <c r="BVX19" i="5"/>
  <c r="BVW19" i="5"/>
  <c r="BVV19" i="5"/>
  <c r="BVT19" i="5" s="1"/>
  <c r="BVR19" i="5"/>
  <c r="BVO19" i="5"/>
  <c r="BUL19" i="5"/>
  <c r="BUI19" i="5"/>
  <c r="BUP19" i="5" s="1"/>
  <c r="BTF19" i="5"/>
  <c r="BTC19" i="5"/>
  <c r="BTJ19" i="5" s="1"/>
  <c r="BRZ19" i="5"/>
  <c r="BRW19" i="5"/>
  <c r="BSD19" i="5" s="1"/>
  <c r="BQT19" i="5"/>
  <c r="BQQ19" i="5"/>
  <c r="BQX19" i="5" s="1"/>
  <c r="BQV19" i="5" s="1"/>
  <c r="BPR19" i="5"/>
  <c r="BPP19" i="5" s="1"/>
  <c r="BPN19" i="5"/>
  <c r="BPK19" i="5"/>
  <c r="BOH19" i="5"/>
  <c r="BOE19" i="5"/>
  <c r="BOL19" i="5" s="1"/>
  <c r="BNB19" i="5"/>
  <c r="BMY19" i="5"/>
  <c r="BNF19" i="5" s="1"/>
  <c r="BMB19" i="5"/>
  <c r="BMA19" i="5"/>
  <c r="BLZ19" i="5"/>
  <c r="BLX19" i="5" s="1"/>
  <c r="BLV19" i="5"/>
  <c r="BLS19" i="5"/>
  <c r="BKT19" i="5"/>
  <c r="BKP19" i="5"/>
  <c r="BKM19" i="5"/>
  <c r="BJJ19" i="5"/>
  <c r="BJG19" i="5"/>
  <c r="BJN19" i="5" s="1"/>
  <c r="BID19" i="5"/>
  <c r="BIA19" i="5"/>
  <c r="BIH19" i="5" s="1"/>
  <c r="BGX19" i="5"/>
  <c r="BGU19" i="5"/>
  <c r="BHB19" i="5" s="1"/>
  <c r="BHC19" i="5" s="1"/>
  <c r="BFV19" i="5"/>
  <c r="BFX19" i="5" s="1"/>
  <c r="BFR19" i="5"/>
  <c r="BFO19" i="5"/>
  <c r="BEL19" i="5"/>
  <c r="BEI19" i="5"/>
  <c r="BEP19" i="5" s="1"/>
  <c r="BDF19" i="5"/>
  <c r="BDC19" i="5"/>
  <c r="BDJ19" i="5" s="1"/>
  <c r="BCF19" i="5"/>
  <c r="BCE19" i="5"/>
  <c r="BCD19" i="5"/>
  <c r="BCB19" i="5" s="1"/>
  <c r="BBZ19" i="5"/>
  <c r="BBW19" i="5"/>
  <c r="BAT19" i="5"/>
  <c r="BAQ19" i="5"/>
  <c r="BAX19" i="5" s="1"/>
  <c r="AZN19" i="5"/>
  <c r="AZK19" i="5"/>
  <c r="AZR19" i="5" s="1"/>
  <c r="AYH19" i="5"/>
  <c r="AYE19" i="5"/>
  <c r="AYL19" i="5" s="1"/>
  <c r="AXH19" i="5"/>
  <c r="AXG19" i="5"/>
  <c r="AXB19" i="5"/>
  <c r="AWY19" i="5"/>
  <c r="AXF19" i="5" s="1"/>
  <c r="AXD19" i="5" s="1"/>
  <c r="AVZ19" i="5"/>
  <c r="AWB19" i="5" s="1"/>
  <c r="AVX19" i="5"/>
  <c r="AVV19" i="5"/>
  <c r="AVS19" i="5"/>
  <c r="AUP19" i="5"/>
  <c r="AUM19" i="5"/>
  <c r="AUT19" i="5" s="1"/>
  <c r="ATJ19" i="5"/>
  <c r="ATG19" i="5"/>
  <c r="ATN19" i="5" s="1"/>
  <c r="ASJ19" i="5"/>
  <c r="ASI19" i="5"/>
  <c r="ASH19" i="5"/>
  <c r="ASF19" i="5" s="1"/>
  <c r="ASD19" i="5"/>
  <c r="ASA19" i="5"/>
  <c r="AQX19" i="5"/>
  <c r="AQU19" i="5"/>
  <c r="ARB19" i="5" s="1"/>
  <c r="APR19" i="5"/>
  <c r="APO19" i="5"/>
  <c r="APV19" i="5" s="1"/>
  <c r="AOL19" i="5"/>
  <c r="AOI19" i="5"/>
  <c r="AOP19" i="5" s="1"/>
  <c r="ANF19" i="5"/>
  <c r="ANC19" i="5"/>
  <c r="ANJ19" i="5" s="1"/>
  <c r="ANL19" i="5" s="1"/>
  <c r="AMF19" i="5"/>
  <c r="AME19" i="5"/>
  <c r="AMD19" i="5"/>
  <c r="AMB19" i="5"/>
  <c r="ALZ19" i="5"/>
  <c r="ALW19" i="5"/>
  <c r="AKT19" i="5"/>
  <c r="AKQ19" i="5"/>
  <c r="AKX19" i="5" s="1"/>
  <c r="AJR19" i="5"/>
  <c r="AJT19" i="5" s="1"/>
  <c r="AJN19" i="5"/>
  <c r="AJK19" i="5"/>
  <c r="AIN19" i="5"/>
  <c r="AIM19" i="5"/>
  <c r="AIL19" i="5"/>
  <c r="AIJ19" i="5" s="1"/>
  <c r="AIH19" i="5"/>
  <c r="AIE19" i="5"/>
  <c r="AHB19" i="5"/>
  <c r="AGY19" i="5"/>
  <c r="AHF19" i="5" s="1"/>
  <c r="AFZ19" i="5"/>
  <c r="AGB19" i="5" s="1"/>
  <c r="AFX19" i="5"/>
  <c r="AFV19" i="5"/>
  <c r="AFS19" i="5"/>
  <c r="AEP19" i="5"/>
  <c r="AEM19" i="5"/>
  <c r="AET19" i="5" s="1"/>
  <c r="ADL19" i="5"/>
  <c r="ADJ19" i="5"/>
  <c r="ADG19" i="5"/>
  <c r="ADN19" i="5" s="1"/>
  <c r="ADP19" i="5" s="1"/>
  <c r="ACH19" i="5"/>
  <c r="ACJ19" i="5" s="1"/>
  <c r="ACF19" i="5"/>
  <c r="ACD19" i="5"/>
  <c r="ACA19" i="5"/>
  <c r="AAX19" i="5"/>
  <c r="AAU19" i="5"/>
  <c r="ABB19" i="5" s="1"/>
  <c r="ZR19" i="5"/>
  <c r="ZO19" i="5"/>
  <c r="ZV19" i="5" s="1"/>
  <c r="YR19" i="5"/>
  <c r="YQ19" i="5"/>
  <c r="YP19" i="5"/>
  <c r="YN19" i="5" s="1"/>
  <c r="YL19" i="5"/>
  <c r="YI19" i="5"/>
  <c r="XF19" i="5"/>
  <c r="XC19" i="5"/>
  <c r="XJ19" i="5" s="1"/>
  <c r="VZ19" i="5"/>
  <c r="VW19" i="5"/>
  <c r="WD19" i="5" s="1"/>
  <c r="UT19" i="5"/>
  <c r="UQ19" i="5"/>
  <c r="UX19" i="5" s="1"/>
  <c r="TN19" i="5"/>
  <c r="TK19" i="5"/>
  <c r="TR19" i="5" s="1"/>
  <c r="TT19" i="5" s="1"/>
  <c r="SL19" i="5"/>
  <c r="SM19" i="5" s="1"/>
  <c r="SJ19" i="5"/>
  <c r="SH19" i="5"/>
  <c r="SE19" i="5"/>
  <c r="RB19" i="5"/>
  <c r="QY19" i="5"/>
  <c r="RF19" i="5" s="1"/>
  <c r="PV19" i="5"/>
  <c r="PS19" i="5"/>
  <c r="PZ19" i="5" s="1"/>
  <c r="OV19" i="5"/>
  <c r="OU19" i="5"/>
  <c r="OT19" i="5"/>
  <c r="OR19" i="5" s="1"/>
  <c r="OP19" i="5"/>
  <c r="OM19" i="5"/>
  <c r="NN19" i="5"/>
  <c r="NL19" i="5"/>
  <c r="NJ19" i="5"/>
  <c r="NG19" i="5"/>
  <c r="MD19" i="5"/>
  <c r="MA19" i="5"/>
  <c r="MH19" i="5" s="1"/>
  <c r="KX19" i="5"/>
  <c r="KU19" i="5"/>
  <c r="LB19" i="5" s="1"/>
  <c r="JR19" i="5"/>
  <c r="JO19" i="5"/>
  <c r="JV19" i="5" s="1"/>
  <c r="JT19" i="5" s="1"/>
  <c r="IR19" i="5"/>
  <c r="IP19" i="5"/>
  <c r="IQ19" i="5" s="1"/>
  <c r="IL19" i="5"/>
  <c r="II19" i="5"/>
  <c r="HF19" i="5"/>
  <c r="HC19" i="5"/>
  <c r="HJ19" i="5" s="1"/>
  <c r="FZ19" i="5"/>
  <c r="FW19" i="5"/>
  <c r="GD19" i="5" s="1"/>
  <c r="EZ19" i="5"/>
  <c r="EY19" i="5"/>
  <c r="EX19" i="5"/>
  <c r="EV19" i="5" s="1"/>
  <c r="ET19" i="5"/>
  <c r="EQ19" i="5"/>
  <c r="DN19" i="5"/>
  <c r="DK19" i="5"/>
  <c r="DR19" i="5" s="1"/>
  <c r="CH19" i="5"/>
  <c r="CE19" i="5"/>
  <c r="CL19" i="5" s="1"/>
  <c r="BB19" i="5"/>
  <c r="AY19" i="5"/>
  <c r="BF19" i="5" s="1"/>
  <c r="AB19" i="5"/>
  <c r="AA19" i="5"/>
  <c r="X19" i="5"/>
  <c r="V19" i="5"/>
  <c r="S19" i="5"/>
  <c r="Z19" i="5" s="1"/>
  <c r="W20" i="5"/>
  <c r="Z20" i="5"/>
  <c r="AA20" i="5"/>
  <c r="AB20" i="5"/>
  <c r="U54" i="2"/>
  <c r="U53" i="2"/>
  <c r="X50" i="2"/>
  <c r="U50" i="2"/>
  <c r="Z47" i="2"/>
  <c r="U48" i="2"/>
  <c r="U20" i="2"/>
  <c r="U21" i="2"/>
  <c r="U19" i="2"/>
  <c r="U18" i="2"/>
  <c r="U16" i="2"/>
  <c r="U14" i="2"/>
  <c r="U10" i="2"/>
  <c r="X10" i="2" s="1"/>
  <c r="U12" i="2"/>
  <c r="X12" i="2" s="1"/>
  <c r="V12" i="2"/>
  <c r="W10" i="2"/>
  <c r="V10" i="2"/>
  <c r="X112" i="2"/>
  <c r="X97" i="2"/>
  <c r="Z97" i="2" s="1"/>
  <c r="AA97" i="2" s="1"/>
  <c r="Z16" i="2"/>
  <c r="AA16" i="2" s="1"/>
  <c r="AA15" i="2" s="1"/>
  <c r="X14" i="5"/>
  <c r="W17" i="5"/>
  <c r="W18" i="5"/>
  <c r="V17" i="5"/>
  <c r="AP17" i="5" s="1"/>
  <c r="V18" i="5"/>
  <c r="AP18" i="5" s="1"/>
  <c r="U16" i="5"/>
  <c r="U23" i="5"/>
  <c r="V23" i="5" s="1"/>
  <c r="U25" i="5"/>
  <c r="V25" i="5" s="1"/>
  <c r="T9" i="5"/>
  <c r="Y9" i="5"/>
  <c r="T24" i="5"/>
  <c r="Y24" i="5"/>
  <c r="S24" i="5"/>
  <c r="X13" i="5"/>
  <c r="Z13" i="5" s="1"/>
  <c r="AA13" i="5" s="1"/>
  <c r="U11" i="5"/>
  <c r="W11" i="5" s="1"/>
  <c r="W9" i="5" s="1"/>
  <c r="Z22" i="5"/>
  <c r="X23" i="5"/>
  <c r="Y22" i="5"/>
  <c r="X21" i="5"/>
  <c r="X20" i="5" s="1"/>
  <c r="U21" i="5"/>
  <c r="U20" i="5" s="1"/>
  <c r="S20" i="5" s="1"/>
  <c r="X18" i="5"/>
  <c r="S18" i="5"/>
  <c r="X17" i="5"/>
  <c r="S17" i="5"/>
  <c r="U14" i="5"/>
  <c r="W14" i="5" s="1"/>
  <c r="U13" i="5"/>
  <c r="W13" i="5" s="1"/>
  <c r="S12" i="5"/>
  <c r="V10" i="5"/>
  <c r="S10" i="5"/>
  <c r="Z10" i="5" s="1"/>
  <c r="X10" i="5" s="1"/>
  <c r="X9" i="5" s="1"/>
  <c r="AB9" i="5"/>
  <c r="W12" i="2" l="1"/>
  <c r="FSU19" i="5"/>
  <c r="FSV19" i="5"/>
  <c r="FSR19" i="5"/>
  <c r="KTH19" i="5"/>
  <c r="KTG19" i="5"/>
  <c r="KTD19" i="5"/>
  <c r="XK19" i="5"/>
  <c r="XL19" i="5"/>
  <c r="XH19" i="5"/>
  <c r="ARD19" i="5"/>
  <c r="ARC19" i="5"/>
  <c r="AQZ19" i="5"/>
  <c r="ITP19" i="5"/>
  <c r="ITL19" i="5"/>
  <c r="ITO19" i="5"/>
  <c r="CM19" i="5"/>
  <c r="CN19" i="5"/>
  <c r="CJ19" i="5"/>
  <c r="JCF19" i="5"/>
  <c r="JCB19" i="5"/>
  <c r="JCE19" i="5"/>
  <c r="DS19" i="5"/>
  <c r="DT19" i="5"/>
  <c r="DP19" i="5"/>
  <c r="GNT19" i="5"/>
  <c r="GNS19" i="5"/>
  <c r="GNP19" i="5"/>
  <c r="AZT19" i="5"/>
  <c r="AZS19" i="5"/>
  <c r="AZP19" i="5"/>
  <c r="ESZ19" i="5"/>
  <c r="ESY19" i="5"/>
  <c r="ESV19" i="5"/>
  <c r="FAJ19" i="5"/>
  <c r="FAI19" i="5"/>
  <c r="FAF19" i="5"/>
  <c r="LGV19" i="5"/>
  <c r="LGR19" i="5"/>
  <c r="LGU19" i="5"/>
  <c r="IXH19" i="5"/>
  <c r="IXD19" i="5"/>
  <c r="IXG19" i="5"/>
  <c r="NVH19" i="5"/>
  <c r="NVG19" i="5"/>
  <c r="NVD19" i="5"/>
  <c r="MF19" i="5"/>
  <c r="MJ19" i="5"/>
  <c r="MI19" i="5"/>
  <c r="ZX19" i="5"/>
  <c r="ZW19" i="5"/>
  <c r="ZT19" i="5"/>
  <c r="ATP19" i="5"/>
  <c r="ATL19" i="5"/>
  <c r="ATO19" i="5"/>
  <c r="BAY19" i="5"/>
  <c r="BAZ19" i="5"/>
  <c r="BAV19" i="5"/>
  <c r="BXD19" i="5"/>
  <c r="BXC19" i="5"/>
  <c r="BWZ19" i="5"/>
  <c r="FWN19" i="5"/>
  <c r="FWM19" i="5"/>
  <c r="FWJ19" i="5"/>
  <c r="JPT19" i="5"/>
  <c r="JPP19" i="5"/>
  <c r="JPS19" i="5"/>
  <c r="KKR19" i="5"/>
  <c r="KKQ19" i="5"/>
  <c r="KKN19" i="5"/>
  <c r="HOV19" i="5"/>
  <c r="HOU19" i="5"/>
  <c r="HOR19" i="5"/>
  <c r="BTL19" i="5"/>
  <c r="BTK19" i="5"/>
  <c r="BTH19" i="5"/>
  <c r="EJD19" i="5"/>
  <c r="EIZ19" i="5"/>
  <c r="EJC19" i="5"/>
  <c r="HJX19" i="5"/>
  <c r="HJW19" i="5"/>
  <c r="HJT19" i="5"/>
  <c r="BUQ19" i="5"/>
  <c r="BUR19" i="5"/>
  <c r="BUN19" i="5"/>
  <c r="DWV19" i="5"/>
  <c r="DWR19" i="5"/>
  <c r="DWU19" i="5"/>
  <c r="ICJ19" i="5"/>
  <c r="ICI19" i="5"/>
  <c r="ICF19" i="5"/>
  <c r="PIR19" i="5"/>
  <c r="PIQ19" i="5"/>
  <c r="PIN19" i="5"/>
  <c r="CVT19" i="5"/>
  <c r="CVS19" i="5"/>
  <c r="CVP19" i="5"/>
  <c r="JAZ19" i="5"/>
  <c r="JAY19" i="5"/>
  <c r="JAV19" i="5"/>
  <c r="QB19" i="5"/>
  <c r="QA19" i="5"/>
  <c r="PX19" i="5"/>
  <c r="KOJ19" i="5"/>
  <c r="KOI19" i="5"/>
  <c r="KOF19" i="5"/>
  <c r="MWR19" i="5"/>
  <c r="MWQ19" i="5"/>
  <c r="MWN19" i="5"/>
  <c r="EFK19" i="5"/>
  <c r="EFL19" i="5"/>
  <c r="EFH19" i="5"/>
  <c r="AHG19" i="5"/>
  <c r="AHH19" i="5"/>
  <c r="AHD19" i="5"/>
  <c r="HGF19" i="5"/>
  <c r="HGE19" i="5"/>
  <c r="HGB19" i="5"/>
  <c r="PSN19" i="5"/>
  <c r="PSM19" i="5"/>
  <c r="PSJ19" i="5"/>
  <c r="DFP19" i="5"/>
  <c r="DFO19" i="5"/>
  <c r="DFL19" i="5"/>
  <c r="VWN19" i="5"/>
  <c r="VWM19" i="5"/>
  <c r="VWJ19" i="5"/>
  <c r="WE19" i="5"/>
  <c r="WB19" i="5"/>
  <c r="WF19" i="5"/>
  <c r="APW19" i="5"/>
  <c r="APT19" i="5"/>
  <c r="APX19" i="5"/>
  <c r="BDL19" i="5"/>
  <c r="BDH19" i="5"/>
  <c r="BDK19" i="5"/>
  <c r="NBP19" i="5"/>
  <c r="NBO19" i="5"/>
  <c r="NBL19" i="5"/>
  <c r="BJL19" i="5"/>
  <c r="BJP19" i="5"/>
  <c r="BJO19" i="5"/>
  <c r="CSA19" i="5"/>
  <c r="CRX19" i="5"/>
  <c r="CSB19" i="5"/>
  <c r="BNH19" i="5"/>
  <c r="BNG19" i="5"/>
  <c r="BND19" i="5"/>
  <c r="HNP19" i="5"/>
  <c r="HNO19" i="5"/>
  <c r="HNL19" i="5"/>
  <c r="GF19" i="5"/>
  <c r="GE19" i="5"/>
  <c r="GB19" i="5"/>
  <c r="DMZ19" i="5"/>
  <c r="DMY19" i="5"/>
  <c r="DMV19" i="5"/>
  <c r="FKF19" i="5"/>
  <c r="FKB19" i="5"/>
  <c r="FKE19" i="5"/>
  <c r="TPL19" i="5"/>
  <c r="TPK19" i="5"/>
  <c r="TPH19" i="5"/>
  <c r="GWJ19" i="5"/>
  <c r="QOR19" i="5"/>
  <c r="QOQ19" i="5"/>
  <c r="QON19" i="5"/>
  <c r="ACI19" i="5"/>
  <c r="BZP19" i="5"/>
  <c r="QIN19" i="5"/>
  <c r="USZ19" i="5"/>
  <c r="USY19" i="5"/>
  <c r="UXX19" i="5"/>
  <c r="UXW19" i="5"/>
  <c r="UXT19" i="5"/>
  <c r="LD19" i="5"/>
  <c r="LC19" i="5"/>
  <c r="KZ19" i="5"/>
  <c r="TP19" i="5"/>
  <c r="BQY19" i="5"/>
  <c r="EMU19" i="5"/>
  <c r="EXX19" i="5"/>
  <c r="EXW19" i="5"/>
  <c r="EXT19" i="5"/>
  <c r="FIY19" i="5"/>
  <c r="GIU19" i="5"/>
  <c r="HRG19" i="5"/>
  <c r="HWF19" i="5"/>
  <c r="HWE19" i="5"/>
  <c r="JSE19" i="5"/>
  <c r="JXD19" i="5"/>
  <c r="MEB19" i="5"/>
  <c r="MEF19" i="5"/>
  <c r="MEE19" i="5"/>
  <c r="NEB19" i="5"/>
  <c r="NDX19" i="5"/>
  <c r="OAE19" i="5"/>
  <c r="OAB19" i="5"/>
  <c r="PMJ19" i="5"/>
  <c r="PMI19" i="5"/>
  <c r="PMF19" i="5"/>
  <c r="TLT19" i="5"/>
  <c r="TLS19" i="5"/>
  <c r="TLP19" i="5"/>
  <c r="TWV19" i="5"/>
  <c r="TWU19" i="5"/>
  <c r="TWR19" i="5"/>
  <c r="XBH19" i="5"/>
  <c r="XBG19" i="5"/>
  <c r="XBD19" i="5"/>
  <c r="TS19" i="5"/>
  <c r="BQZ19" i="5"/>
  <c r="EMV19" i="5"/>
  <c r="HIR19" i="5"/>
  <c r="HIQ19" i="5"/>
  <c r="HIN19" i="5"/>
  <c r="HRH19" i="5"/>
  <c r="JSF19" i="5"/>
  <c r="JYF19" i="5"/>
  <c r="JYJ19" i="5"/>
  <c r="JYI19" i="5"/>
  <c r="LZD19" i="5"/>
  <c r="NEA19" i="5"/>
  <c r="OAF19" i="5"/>
  <c r="SOI19" i="5"/>
  <c r="SOF19" i="5"/>
  <c r="TGV19" i="5"/>
  <c r="TGU19" i="5"/>
  <c r="TGR19" i="5"/>
  <c r="UOB19" i="5"/>
  <c r="UOA19" i="5"/>
  <c r="UNX19" i="5"/>
  <c r="USV19" i="5"/>
  <c r="WLH19" i="5"/>
  <c r="WLG19" i="5"/>
  <c r="WLD19" i="5"/>
  <c r="EGR19" i="5"/>
  <c r="EGQ19" i="5"/>
  <c r="EGN19" i="5"/>
  <c r="PRG19" i="5"/>
  <c r="PRD19" i="5"/>
  <c r="SSA19" i="5"/>
  <c r="SSB19" i="5"/>
  <c r="NP19" i="5"/>
  <c r="NO19" i="5"/>
  <c r="BPS19" i="5"/>
  <c r="GRL19" i="5"/>
  <c r="GRK19" i="5"/>
  <c r="KLX19" i="5"/>
  <c r="KLW19" i="5"/>
  <c r="QCJ19" i="5"/>
  <c r="QCI19" i="5"/>
  <c r="QCF19" i="5"/>
  <c r="VSV19" i="5"/>
  <c r="VSU19" i="5"/>
  <c r="AKZ19" i="5"/>
  <c r="AKV19" i="5"/>
  <c r="AKY19" i="5"/>
  <c r="BGZ19" i="5"/>
  <c r="OFD19" i="5"/>
  <c r="OFC19" i="5"/>
  <c r="OEZ19" i="5"/>
  <c r="DAR19" i="5"/>
  <c r="DAQ19" i="5"/>
  <c r="DAN19" i="5"/>
  <c r="FNX19" i="5"/>
  <c r="FNW19" i="5"/>
  <c r="KGZ19" i="5"/>
  <c r="OUZ19" i="5"/>
  <c r="OVD19" i="5"/>
  <c r="OVC19" i="5"/>
  <c r="RKV19" i="5"/>
  <c r="RKU19" i="5"/>
  <c r="JW19" i="5"/>
  <c r="BHD19" i="5"/>
  <c r="CQV19" i="5"/>
  <c r="CQU19" i="5"/>
  <c r="CQR19" i="5"/>
  <c r="JWZ19" i="5"/>
  <c r="KWZ19" i="5"/>
  <c r="KWY19" i="5"/>
  <c r="MCY19" i="5"/>
  <c r="PXL19" i="5"/>
  <c r="PXK19" i="5"/>
  <c r="RXD19" i="5"/>
  <c r="RXC19" i="5"/>
  <c r="RWZ19" i="5"/>
  <c r="BIJ19" i="5"/>
  <c r="BII19" i="5"/>
  <c r="BIF19" i="5"/>
  <c r="GDX19" i="5"/>
  <c r="GDT19" i="5"/>
  <c r="HUY19" i="5"/>
  <c r="NKF19" i="5"/>
  <c r="NKE19" i="5"/>
  <c r="EZC19" i="5"/>
  <c r="EYZ19" i="5"/>
  <c r="JTL19" i="5"/>
  <c r="JTK19" i="5"/>
  <c r="LDD19" i="5"/>
  <c r="LCZ19" i="5"/>
  <c r="VKF19" i="5"/>
  <c r="VKE19" i="5"/>
  <c r="VKB19" i="5"/>
  <c r="EEF19" i="5"/>
  <c r="EEE19" i="5"/>
  <c r="EEB19" i="5"/>
  <c r="LZG19" i="5"/>
  <c r="UJD19" i="5"/>
  <c r="UIZ19" i="5"/>
  <c r="WBL19" i="5"/>
  <c r="WBK19" i="5"/>
  <c r="WBH19" i="5"/>
  <c r="CCB19" i="5"/>
  <c r="CCA19" i="5"/>
  <c r="CBX19" i="5"/>
  <c r="EZD19" i="5"/>
  <c r="GAB19" i="5"/>
  <c r="GKA19" i="5"/>
  <c r="HSJ19" i="5"/>
  <c r="JTH19" i="5"/>
  <c r="LEJ19" i="5"/>
  <c r="LEI19" i="5"/>
  <c r="LEF19" i="5"/>
  <c r="LTD19" i="5"/>
  <c r="NLL19" i="5"/>
  <c r="NLK19" i="5"/>
  <c r="NLH19" i="5"/>
  <c r="QWB19" i="5"/>
  <c r="QWA19" i="5"/>
  <c r="RZP19" i="5"/>
  <c r="RZO19" i="5"/>
  <c r="RZL19" i="5"/>
  <c r="TBX19" i="5"/>
  <c r="TBW19" i="5"/>
  <c r="TBT19" i="5"/>
  <c r="WHP19" i="5"/>
  <c r="WHO19" i="5"/>
  <c r="WHL19" i="5"/>
  <c r="BKV19" i="5"/>
  <c r="BKU19" i="5"/>
  <c r="CJL19" i="5"/>
  <c r="CJH19" i="5"/>
  <c r="EQN19" i="5"/>
  <c r="EQJ19" i="5"/>
  <c r="OOZ19" i="5"/>
  <c r="OOY19" i="5"/>
  <c r="OOV19" i="5"/>
  <c r="AJS19" i="5"/>
  <c r="DVO19" i="5"/>
  <c r="RVX19" i="5"/>
  <c r="RVW19" i="5"/>
  <c r="SN19" i="5"/>
  <c r="CEM19" i="5"/>
  <c r="DLS19" i="5"/>
  <c r="DLP19" i="5"/>
  <c r="IPX19" i="5"/>
  <c r="IPW19" i="5"/>
  <c r="IPT19" i="5"/>
  <c r="JKV19" i="5"/>
  <c r="JKU19" i="5"/>
  <c r="JKR19" i="5"/>
  <c r="OKB19" i="5"/>
  <c r="OKA19" i="5"/>
  <c r="OJX19" i="5"/>
  <c r="EBS19" i="5"/>
  <c r="EBT19" i="5"/>
  <c r="FCV19" i="5"/>
  <c r="FCU19" i="5"/>
  <c r="FCR19" i="5"/>
  <c r="QIM19" i="5"/>
  <c r="JX19" i="5"/>
  <c r="AUV19" i="5"/>
  <c r="AUU19" i="5"/>
  <c r="AUR19" i="5"/>
  <c r="ERT19" i="5"/>
  <c r="IHH19" i="5"/>
  <c r="IHG19" i="5"/>
  <c r="IHD19" i="5"/>
  <c r="RFX19" i="5"/>
  <c r="RFW19" i="5"/>
  <c r="SJL19" i="5"/>
  <c r="SJK19" i="5"/>
  <c r="SJH19" i="5"/>
  <c r="UZ19" i="5"/>
  <c r="UY19" i="5"/>
  <c r="UV19" i="5"/>
  <c r="CND19" i="5"/>
  <c r="CNC19" i="5"/>
  <c r="FPC19" i="5"/>
  <c r="FPD19" i="5"/>
  <c r="LDC19" i="5"/>
  <c r="MKJ19" i="5"/>
  <c r="MKI19" i="5"/>
  <c r="MKF19" i="5"/>
  <c r="SPP19" i="5"/>
  <c r="SPO19" i="5"/>
  <c r="SPL19" i="5"/>
  <c r="BON19" i="5"/>
  <c r="BOJ19" i="5"/>
  <c r="BOM19" i="5"/>
  <c r="CMZ19" i="5"/>
  <c r="CTH19" i="5"/>
  <c r="CTG19" i="5"/>
  <c r="CTD19" i="5"/>
  <c r="DDD19" i="5"/>
  <c r="DCZ19" i="5"/>
  <c r="DIA19" i="5"/>
  <c r="GAE19" i="5"/>
  <c r="GKB19" i="5"/>
  <c r="HSM19" i="5"/>
  <c r="JUR19" i="5"/>
  <c r="JUQ19" i="5"/>
  <c r="JUN19" i="5"/>
  <c r="KPP19" i="5"/>
  <c r="KPL19" i="5"/>
  <c r="NFH19" i="5"/>
  <c r="NFG19" i="5"/>
  <c r="PNO19" i="5"/>
  <c r="PNP19" i="5"/>
  <c r="UJC19" i="5"/>
  <c r="WCQ19" i="5"/>
  <c r="WCN19" i="5"/>
  <c r="DKN19" i="5"/>
  <c r="DKM19" i="5"/>
  <c r="DKJ19" i="5"/>
  <c r="VHT19" i="5"/>
  <c r="VHS19" i="5"/>
  <c r="VHP19" i="5"/>
  <c r="AGA19" i="5"/>
  <c r="AYN19" i="5"/>
  <c r="AYM19" i="5"/>
  <c r="AYJ19" i="5"/>
  <c r="HBH19" i="5"/>
  <c r="HBG19" i="5"/>
  <c r="JFX19" i="5"/>
  <c r="JFW19" i="5"/>
  <c r="KGY19" i="5"/>
  <c r="PRH19" i="5"/>
  <c r="SYF19" i="5"/>
  <c r="SYE19" i="5"/>
  <c r="SYB19" i="5"/>
  <c r="UAN19" i="5"/>
  <c r="UAM19" i="5"/>
  <c r="UAJ19" i="5"/>
  <c r="BH19" i="5"/>
  <c r="BG19" i="5"/>
  <c r="BD19" i="5"/>
  <c r="GRH19" i="5"/>
  <c r="RVT19" i="5"/>
  <c r="JFT19" i="5"/>
  <c r="TFP19" i="5"/>
  <c r="TFL19" i="5"/>
  <c r="BSF19" i="5"/>
  <c r="BSE19" i="5"/>
  <c r="BSB19" i="5"/>
  <c r="KDD19" i="5"/>
  <c r="KDH19" i="5"/>
  <c r="KDG19" i="5"/>
  <c r="MFH19" i="5"/>
  <c r="MFL19" i="5"/>
  <c r="MFK19" i="5"/>
  <c r="CAV19" i="5"/>
  <c r="DTD19" i="5"/>
  <c r="DTC19" i="5"/>
  <c r="DSZ19" i="5"/>
  <c r="UCZ19" i="5"/>
  <c r="UCY19" i="5"/>
  <c r="UCV19" i="5"/>
  <c r="WMN19" i="5"/>
  <c r="WMM19" i="5"/>
  <c r="WMJ19" i="5"/>
  <c r="AWA19" i="5"/>
  <c r="RD19" i="5"/>
  <c r="RH19" i="5"/>
  <c r="RG19" i="5"/>
  <c r="AEV19" i="5"/>
  <c r="AEU19" i="5"/>
  <c r="AER19" i="5"/>
  <c r="ANH19" i="5"/>
  <c r="BFT19" i="5"/>
  <c r="CIE19" i="5"/>
  <c r="DDC19" i="5"/>
  <c r="HXL19" i="5"/>
  <c r="HXK19" i="5"/>
  <c r="JIJ19" i="5"/>
  <c r="JIF19" i="5"/>
  <c r="OHL19" i="5"/>
  <c r="OSR19" i="5"/>
  <c r="OSQ19" i="5"/>
  <c r="OSN19" i="5"/>
  <c r="PDS19" i="5"/>
  <c r="QRC19" i="5"/>
  <c r="RCF19" i="5"/>
  <c r="RCE19" i="5"/>
  <c r="RCB19" i="5"/>
  <c r="RIJ19" i="5"/>
  <c r="RIF19" i="5"/>
  <c r="RII19" i="5"/>
  <c r="UKJ19" i="5"/>
  <c r="UKI19" i="5"/>
  <c r="UKF19" i="5"/>
  <c r="REN19" i="5"/>
  <c r="RER19" i="5"/>
  <c r="REQ19" i="5"/>
  <c r="EQM19" i="5"/>
  <c r="HAA19" i="5"/>
  <c r="UGR19" i="5"/>
  <c r="UGQ19" i="5"/>
  <c r="UGN19" i="5"/>
  <c r="WVD19" i="5"/>
  <c r="WVC19" i="5"/>
  <c r="WUZ19" i="5"/>
  <c r="BPT19" i="5"/>
  <c r="NYZ19" i="5"/>
  <c r="NYY19" i="5"/>
  <c r="NYV19" i="5"/>
  <c r="CFT19" i="5"/>
  <c r="CFP19" i="5"/>
  <c r="CFS19" i="5"/>
  <c r="ERS19" i="5"/>
  <c r="JMB19" i="5"/>
  <c r="JMA19" i="5"/>
  <c r="JLX19" i="5"/>
  <c r="VCV19" i="5"/>
  <c r="VCU19" i="5"/>
  <c r="FUB19" i="5"/>
  <c r="FUA19" i="5"/>
  <c r="FTX19" i="5"/>
  <c r="MPH19" i="5"/>
  <c r="MPD19" i="5"/>
  <c r="MPG19" i="5"/>
  <c r="WQF19" i="5"/>
  <c r="WQE19" i="5"/>
  <c r="HL19" i="5"/>
  <c r="HK19" i="5"/>
  <c r="HH19" i="5"/>
  <c r="ISJ19" i="5"/>
  <c r="ISI19" i="5"/>
  <c r="ISF19" i="5"/>
  <c r="LTC19" i="5"/>
  <c r="RNH19" i="5"/>
  <c r="RNG19" i="5"/>
  <c r="RND19" i="5"/>
  <c r="ADO19" i="5"/>
  <c r="IN19" i="5"/>
  <c r="ANK19" i="5"/>
  <c r="DOE19" i="5"/>
  <c r="GBL19" i="5"/>
  <c r="GBK19" i="5"/>
  <c r="GBH19" i="5"/>
  <c r="HYR19" i="5"/>
  <c r="HYQ19" i="5"/>
  <c r="HYN19" i="5"/>
  <c r="JII19" i="5"/>
  <c r="KEN19" i="5"/>
  <c r="KEM19" i="5"/>
  <c r="KPO19" i="5"/>
  <c r="MLP19" i="5"/>
  <c r="MLO19" i="5"/>
  <c r="MLL19" i="5"/>
  <c r="MRS19" i="5"/>
  <c r="ONP19" i="5"/>
  <c r="OYV19" i="5"/>
  <c r="OYU19" i="5"/>
  <c r="PUZ19" i="5"/>
  <c r="PUY19" i="5"/>
  <c r="PUV19" i="5"/>
  <c r="QMF19" i="5"/>
  <c r="QME19" i="5"/>
  <c r="SFS19" i="5"/>
  <c r="SVT19" i="5"/>
  <c r="SVS19" i="5"/>
  <c r="TTC19" i="5"/>
  <c r="WCR19" i="5"/>
  <c r="WSQ19" i="5"/>
  <c r="WSR19" i="5"/>
  <c r="QTP19" i="5"/>
  <c r="QTO19" i="5"/>
  <c r="QTL19" i="5"/>
  <c r="CJK19" i="5"/>
  <c r="DVP19" i="5"/>
  <c r="FMQ19" i="5"/>
  <c r="IGA19" i="5"/>
  <c r="IFX19" i="5"/>
  <c r="FBP19" i="5"/>
  <c r="EWN19" i="5"/>
  <c r="LRX19" i="5"/>
  <c r="LRW19" i="5"/>
  <c r="LRT19" i="5"/>
  <c r="EWR19" i="5"/>
  <c r="BFW19" i="5"/>
  <c r="BYJ19" i="5"/>
  <c r="BYI19" i="5"/>
  <c r="BYF19" i="5"/>
  <c r="DOF19" i="5"/>
  <c r="EAN19" i="5"/>
  <c r="EAM19" i="5"/>
  <c r="FGN19" i="5"/>
  <c r="FGJ19" i="5"/>
  <c r="FGM19" i="5"/>
  <c r="FRP19" i="5"/>
  <c r="FRO19" i="5"/>
  <c r="FRL19" i="5"/>
  <c r="HEZ19" i="5"/>
  <c r="HEY19" i="5"/>
  <c r="HEV19" i="5"/>
  <c r="JJP19" i="5"/>
  <c r="JJO19" i="5"/>
  <c r="KFT19" i="5"/>
  <c r="KFS19" i="5"/>
  <c r="KFP19" i="5"/>
  <c r="LKJ19" i="5"/>
  <c r="MMV19" i="5"/>
  <c r="MMU19" i="5"/>
  <c r="MMR19" i="5"/>
  <c r="MRT19" i="5"/>
  <c r="OHO19" i="5"/>
  <c r="ONS19" i="5"/>
  <c r="QSF19" i="5"/>
  <c r="QSJ19" i="5"/>
  <c r="QSI19" i="5"/>
  <c r="SFT19" i="5"/>
  <c r="TTD19" i="5"/>
  <c r="WDX19" i="5"/>
  <c r="WDW19" i="5"/>
  <c r="WDT19" i="5"/>
  <c r="FBO19" i="5"/>
  <c r="VUB19" i="5"/>
  <c r="VUA19" i="5"/>
  <c r="VTX19" i="5"/>
  <c r="NIZ19" i="5"/>
  <c r="NIY19" i="5"/>
  <c r="NIV19" i="5"/>
  <c r="BER19" i="5"/>
  <c r="BEQ19" i="5"/>
  <c r="BEN19" i="5"/>
  <c r="EOB19" i="5"/>
  <c r="EOA19" i="5"/>
  <c r="ENX19" i="5"/>
  <c r="IRD19" i="5"/>
  <c r="IRC19" i="5"/>
  <c r="MVL19" i="5"/>
  <c r="MVK19" i="5"/>
  <c r="MVH19" i="5"/>
  <c r="WGI19" i="5"/>
  <c r="ABD19" i="5"/>
  <c r="AAZ19" i="5"/>
  <c r="ABC19" i="5"/>
  <c r="AJP19" i="5"/>
  <c r="AOR19" i="5"/>
  <c r="AOQ19" i="5"/>
  <c r="AON19" i="5"/>
  <c r="BKR19" i="5"/>
  <c r="COI19" i="5"/>
  <c r="COJ19" i="5"/>
  <c r="DEI19" i="5"/>
  <c r="DJD19" i="5"/>
  <c r="DPL19" i="5"/>
  <c r="DPK19" i="5"/>
  <c r="DPH19" i="5"/>
  <c r="GZX19" i="5"/>
  <c r="LPL19" i="5"/>
  <c r="LPK19" i="5"/>
  <c r="OIV19" i="5"/>
  <c r="OIU19" i="5"/>
  <c r="OIR19" i="5"/>
  <c r="PWF19" i="5"/>
  <c r="PWE19" i="5"/>
  <c r="PWB19" i="5"/>
  <c r="SRX19" i="5"/>
  <c r="TUJ19" i="5"/>
  <c r="TUI19" i="5"/>
  <c r="TUF19" i="5"/>
  <c r="UFK19" i="5"/>
  <c r="IKV19" i="5"/>
  <c r="IKZ19" i="5"/>
  <c r="IKY19" i="5"/>
  <c r="KYF19" i="5"/>
  <c r="KYE19" i="5"/>
  <c r="KYB19" i="5"/>
  <c r="MXX19" i="5"/>
  <c r="MXW19" i="5"/>
  <c r="SGZ19" i="5"/>
  <c r="SGY19" i="5"/>
  <c r="SGV19" i="5"/>
  <c r="TAR19" i="5"/>
  <c r="TAQ19" i="5"/>
  <c r="TAN19" i="5"/>
  <c r="TKN19" i="5"/>
  <c r="TKM19" i="5"/>
  <c r="TKJ19" i="5"/>
  <c r="UZD19" i="5"/>
  <c r="UZC19" i="5"/>
  <c r="CWZ19" i="5"/>
  <c r="CWY19" i="5"/>
  <c r="EKJ19" i="5"/>
  <c r="EKI19" i="5"/>
  <c r="FXT19" i="5"/>
  <c r="FXS19" i="5"/>
  <c r="POV19" i="5"/>
  <c r="POU19" i="5"/>
  <c r="POR19" i="5"/>
  <c r="SCB19" i="5"/>
  <c r="SCA19" i="5"/>
  <c r="UUF19" i="5"/>
  <c r="UUE19" i="5"/>
  <c r="UUB19" i="5"/>
  <c r="VNX19" i="5"/>
  <c r="VNW19" i="5"/>
  <c r="VNT19" i="5"/>
  <c r="VXT19" i="5"/>
  <c r="VXS19" i="5"/>
  <c r="VXP19" i="5"/>
  <c r="WNT19" i="5"/>
  <c r="WNS19" i="5"/>
  <c r="DBW19" i="5"/>
  <c r="DGV19" i="5"/>
  <c r="DGU19" i="5"/>
  <c r="EPG19" i="5"/>
  <c r="EUF19" i="5"/>
  <c r="EUE19" i="5"/>
  <c r="GCQ19" i="5"/>
  <c r="GGI19" i="5"/>
  <c r="GXO19" i="5"/>
  <c r="IDP19" i="5"/>
  <c r="IDO19" i="5"/>
  <c r="IYM19" i="5"/>
  <c r="JZO19" i="5"/>
  <c r="KZK19" i="5"/>
  <c r="MAM19" i="5"/>
  <c r="MUF19" i="5"/>
  <c r="MUE19" i="5"/>
  <c r="MUB19" i="5"/>
  <c r="PGF19" i="5"/>
  <c r="PGE19" i="5"/>
  <c r="PGB19" i="5"/>
  <c r="PZX19" i="5"/>
  <c r="PZW19" i="5"/>
  <c r="PZT19" i="5"/>
  <c r="RTL19" i="5"/>
  <c r="RTK19" i="5"/>
  <c r="RTH19" i="5"/>
  <c r="SND19" i="5"/>
  <c r="SNC19" i="5"/>
  <c r="SMZ19" i="5"/>
  <c r="SWZ19" i="5"/>
  <c r="SWY19" i="5"/>
  <c r="SWV19" i="5"/>
  <c r="UQN19" i="5"/>
  <c r="UQM19" i="5"/>
  <c r="UQJ19" i="5"/>
  <c r="XCN19" i="5"/>
  <c r="JQZ19" i="5"/>
  <c r="JQY19" i="5"/>
  <c r="LMZ19" i="5"/>
  <c r="LMY19" i="5"/>
  <c r="LMV19" i="5"/>
  <c r="QJT19" i="5"/>
  <c r="QJS19" i="5"/>
  <c r="QJP19" i="5"/>
  <c r="CKQ19" i="5"/>
  <c r="DYA19" i="5"/>
  <c r="FLK19" i="5"/>
  <c r="GHP19" i="5"/>
  <c r="GHO19" i="5"/>
  <c r="GTT19" i="5"/>
  <c r="HLC19" i="5"/>
  <c r="IME19" i="5"/>
  <c r="JQV19" i="5"/>
  <c r="KIE19" i="5"/>
  <c r="LWR19" i="5"/>
  <c r="MBT19" i="5"/>
  <c r="MBS19" i="5"/>
  <c r="MBP19" i="5"/>
  <c r="NRO19" i="5"/>
  <c r="PBH19" i="5"/>
  <c r="PBG19" i="5"/>
  <c r="QER19" i="5"/>
  <c r="QKZ19" i="5"/>
  <c r="QKY19" i="5"/>
  <c r="ROJ19" i="5"/>
  <c r="VAJ19" i="5"/>
  <c r="VAI19" i="5"/>
  <c r="VFG19" i="5"/>
  <c r="VYZ19" i="5"/>
  <c r="VYY19" i="5"/>
  <c r="XDT19" i="5"/>
  <c r="XDS19" i="5"/>
  <c r="XDP19" i="5"/>
  <c r="OBL19" i="5"/>
  <c r="OBK19" i="5"/>
  <c r="OBH19" i="5"/>
  <c r="CGZ19" i="5"/>
  <c r="CGY19" i="5"/>
  <c r="CGV19" i="5"/>
  <c r="CKR19" i="5"/>
  <c r="DGR19" i="5"/>
  <c r="DUJ19" i="5"/>
  <c r="DUI19" i="5"/>
  <c r="DUF19" i="5"/>
  <c r="DYB19" i="5"/>
  <c r="EUB19" i="5"/>
  <c r="FHT19" i="5"/>
  <c r="FHS19" i="5"/>
  <c r="FHP19" i="5"/>
  <c r="FLL19" i="5"/>
  <c r="GTW19" i="5"/>
  <c r="HCM19" i="5"/>
  <c r="IDL19" i="5"/>
  <c r="IUU19" i="5"/>
  <c r="KIF19" i="5"/>
  <c r="LIB19" i="5"/>
  <c r="LIA19" i="5"/>
  <c r="LWU19" i="5"/>
  <c r="NHP19" i="5"/>
  <c r="NRP19" i="5"/>
  <c r="OWJ19" i="5"/>
  <c r="OWI19" i="5"/>
  <c r="OWF19" i="5"/>
  <c r="QEU19" i="5"/>
  <c r="QZT19" i="5"/>
  <c r="QZS19" i="5"/>
  <c r="QZP19" i="5"/>
  <c r="RJP19" i="5"/>
  <c r="RJO19" i="5"/>
  <c r="RJL19" i="5"/>
  <c r="ROM19" i="5"/>
  <c r="TDD19" i="5"/>
  <c r="TDC19" i="5"/>
  <c r="TCZ19" i="5"/>
  <c r="VPD19" i="5"/>
  <c r="RYJ19" i="5"/>
  <c r="RYI19" i="5"/>
  <c r="WXP19" i="5"/>
  <c r="WXO19" i="5"/>
  <c r="GHL19" i="5"/>
  <c r="GQB19" i="5"/>
  <c r="HHK19" i="5"/>
  <c r="IUV19" i="5"/>
  <c r="JNH19" i="5"/>
  <c r="JNG19" i="5"/>
  <c r="KJL19" i="5"/>
  <c r="KJK19" i="5"/>
  <c r="KJH19" i="5"/>
  <c r="KVP19" i="5"/>
  <c r="LJG19" i="5"/>
  <c r="LJD19" i="5"/>
  <c r="NHS19" i="5"/>
  <c r="NSV19" i="5"/>
  <c r="NSU19" i="5"/>
  <c r="NSR19" i="5"/>
  <c r="OMN19" i="5"/>
  <c r="OMM19" i="5"/>
  <c r="OMJ19" i="5"/>
  <c r="PBD19" i="5"/>
  <c r="QGB19" i="5"/>
  <c r="QGA19" i="5"/>
  <c r="QFX19" i="5"/>
  <c r="QKV19" i="5"/>
  <c r="TMZ19" i="5"/>
  <c r="TMY19" i="5"/>
  <c r="ULP19" i="5"/>
  <c r="ULO19" i="5"/>
  <c r="VQJ19" i="5"/>
  <c r="VQI19" i="5"/>
  <c r="VQF19" i="5"/>
  <c r="WTW19" i="5"/>
  <c r="GLH19" i="5"/>
  <c r="GLG19" i="5"/>
  <c r="GLD19" i="5"/>
  <c r="CDH19" i="5"/>
  <c r="CDG19" i="5"/>
  <c r="DQR19" i="5"/>
  <c r="DQQ19" i="5"/>
  <c r="FEB19" i="5"/>
  <c r="FEA19" i="5"/>
  <c r="GVD19" i="5"/>
  <c r="GVC19" i="5"/>
  <c r="GUZ19" i="5"/>
  <c r="HZX19" i="5"/>
  <c r="HZW19" i="5"/>
  <c r="IWB19" i="5"/>
  <c r="IWA19" i="5"/>
  <c r="IVX19" i="5"/>
  <c r="LYB19" i="5"/>
  <c r="LYA19" i="5"/>
  <c r="LXX19" i="5"/>
  <c r="MQN19" i="5"/>
  <c r="MQM19" i="5"/>
  <c r="NNX19" i="5"/>
  <c r="NNW19" i="5"/>
  <c r="OXP19" i="5"/>
  <c r="OXO19" i="5"/>
  <c r="RPT19" i="5"/>
  <c r="RPS19" i="5"/>
  <c r="RPP19" i="5"/>
  <c r="STH19" i="5"/>
  <c r="STG19" i="5"/>
  <c r="LUF19" i="5"/>
  <c r="MZD19" i="5"/>
  <c r="MYZ19" i="5"/>
  <c r="NPD19" i="5"/>
  <c r="NPC19" i="5"/>
  <c r="NOZ19" i="5"/>
  <c r="PCN19" i="5"/>
  <c r="PCM19" i="5"/>
  <c r="PCJ19" i="5"/>
  <c r="QPX19" i="5"/>
  <c r="QPW19" i="5"/>
  <c r="QPT19" i="5"/>
  <c r="SDH19" i="5"/>
  <c r="SDG19" i="5"/>
  <c r="SDD19" i="5"/>
  <c r="TQR19" i="5"/>
  <c r="TQQ19" i="5"/>
  <c r="TQN19" i="5"/>
  <c r="VEB19" i="5"/>
  <c r="VEA19" i="5"/>
  <c r="VDX19" i="5"/>
  <c r="WRL19" i="5"/>
  <c r="WRK19" i="5"/>
  <c r="WRH19" i="5"/>
  <c r="LQN19" i="5"/>
  <c r="LUI19" i="5"/>
  <c r="NXP19" i="5"/>
  <c r="OCR19" i="5"/>
  <c r="OCQ19" i="5"/>
  <c r="OCN19" i="5"/>
  <c r="PKZ19" i="5"/>
  <c r="PQB19" i="5"/>
  <c r="PQA19" i="5"/>
  <c r="PPX19" i="5"/>
  <c r="QYJ19" i="5"/>
  <c r="RDL19" i="5"/>
  <c r="RDK19" i="5"/>
  <c r="RDH19" i="5"/>
  <c r="SLT19" i="5"/>
  <c r="SQV19" i="5"/>
  <c r="SQU19" i="5"/>
  <c r="SQR19" i="5"/>
  <c r="TZD19" i="5"/>
  <c r="UEF19" i="5"/>
  <c r="UEE19" i="5"/>
  <c r="UEB19" i="5"/>
  <c r="VMN19" i="5"/>
  <c r="VRP19" i="5"/>
  <c r="VRO19" i="5"/>
  <c r="VRL19" i="5"/>
  <c r="WZX19" i="5"/>
  <c r="XEZ19" i="5"/>
  <c r="XEY19" i="5"/>
  <c r="XEV19" i="5"/>
  <c r="W16" i="5"/>
  <c r="S9" i="5"/>
  <c r="Z9" i="5"/>
  <c r="AB13" i="5"/>
  <c r="AQ13" i="5" s="1"/>
  <c r="U22" i="5"/>
  <c r="S22" i="5" s="1"/>
  <c r="U9" i="5"/>
  <c r="V16" i="5"/>
  <c r="AP16" i="5" s="1"/>
  <c r="V14" i="5"/>
  <c r="W25" i="5"/>
  <c r="X25" i="5"/>
  <c r="Z25" i="5" s="1"/>
  <c r="Z24" i="5"/>
  <c r="W24" i="5"/>
  <c r="V24" i="5"/>
  <c r="AP24" i="5" s="1"/>
  <c r="U24" i="5"/>
  <c r="V13" i="5"/>
  <c r="Z12" i="5"/>
  <c r="V22" i="5"/>
  <c r="V11" i="5"/>
  <c r="V9" i="5" s="1"/>
  <c r="AP9" i="5" s="1"/>
  <c r="U12" i="5"/>
  <c r="T12" i="5"/>
  <c r="T8" i="5" s="1"/>
  <c r="S8" i="5"/>
  <c r="X22" i="5"/>
  <c r="AA10" i="5"/>
  <c r="AA9" i="5" s="1"/>
  <c r="AQ9" i="5" s="1"/>
  <c r="AA22" i="5"/>
  <c r="AB22" i="5"/>
  <c r="Y12" i="5"/>
  <c r="Y8" i="5" s="1"/>
  <c r="V21" i="5"/>
  <c r="V20" i="5" s="1"/>
  <c r="Z206" i="2"/>
  <c r="AA206" i="2" s="1"/>
  <c r="AA215" i="2"/>
  <c r="AB25" i="5" l="1"/>
  <c r="AB24" i="5" s="1"/>
  <c r="AA25" i="5"/>
  <c r="AA24" i="5" s="1"/>
  <c r="X24" i="5"/>
  <c r="U8" i="5"/>
  <c r="Z8" i="5"/>
  <c r="AP15" i="5"/>
  <c r="AB14" i="5"/>
  <c r="AA14" i="5"/>
  <c r="AA12" i="5" s="1"/>
  <c r="X12" i="5"/>
  <c r="W12" i="5"/>
  <c r="V12" i="5"/>
  <c r="V8" i="5" s="1"/>
  <c r="U200" i="2"/>
  <c r="V200" i="2" s="1"/>
  <c r="U201" i="2"/>
  <c r="V201" i="2" s="1"/>
  <c r="U202" i="2"/>
  <c r="V202" i="2" s="1"/>
  <c r="U203" i="2"/>
  <c r="V203" i="2" s="1"/>
  <c r="U204" i="2"/>
  <c r="V204" i="2" s="1"/>
  <c r="U205" i="2"/>
  <c r="V205" i="2" s="1"/>
  <c r="U206" i="2"/>
  <c r="V206" i="2" s="1"/>
  <c r="U207" i="2"/>
  <c r="V207" i="2" s="1"/>
  <c r="U208" i="2"/>
  <c r="V208" i="2" s="1"/>
  <c r="U209" i="2"/>
  <c r="V209" i="2" s="1"/>
  <c r="U210" i="2"/>
  <c r="V210" i="2" s="1"/>
  <c r="U211" i="2"/>
  <c r="V211" i="2" s="1"/>
  <c r="U212" i="2"/>
  <c r="V212" i="2" s="1"/>
  <c r="U213" i="2"/>
  <c r="V213" i="2" s="1"/>
  <c r="U214" i="2"/>
  <c r="V214" i="2" s="1"/>
  <c r="U215" i="2"/>
  <c r="V215" i="2" s="1"/>
  <c r="U216" i="2"/>
  <c r="V216" i="2" s="1"/>
  <c r="U217" i="2"/>
  <c r="V217" i="2" s="1"/>
  <c r="U218" i="2"/>
  <c r="V218" i="2" s="1"/>
  <c r="U219" i="2"/>
  <c r="V219" i="2" s="1"/>
  <c r="U220" i="2"/>
  <c r="V220" i="2" s="1"/>
  <c r="U221" i="2"/>
  <c r="V221" i="2" s="1"/>
  <c r="U199" i="2"/>
  <c r="V199" i="2" s="1"/>
  <c r="AP12" i="5" l="1"/>
  <c r="AA8" i="5"/>
  <c r="W8" i="5"/>
  <c r="AP8" i="5" s="1"/>
  <c r="X8" i="5"/>
  <c r="AQ24" i="5"/>
  <c r="AB12" i="5"/>
  <c r="AQ14" i="5"/>
  <c r="AM8" i="5"/>
  <c r="AG8" i="5"/>
  <c r="AK8" i="5"/>
  <c r="U170" i="2"/>
  <c r="U169" i="2" s="1"/>
  <c r="AQ12" i="5" l="1"/>
  <c r="AB8" i="5"/>
  <c r="AQ8" i="5" s="1"/>
  <c r="U88" i="2"/>
  <c r="V88" i="2" s="1"/>
  <c r="U89" i="2"/>
  <c r="V89" i="2" s="1"/>
  <c r="U90" i="2"/>
  <c r="V90" i="2" s="1"/>
  <c r="U91" i="2"/>
  <c r="V91" i="2" s="1"/>
  <c r="U92" i="2"/>
  <c r="V92" i="2" s="1"/>
  <c r="U93" i="2"/>
  <c r="V93" i="2" s="1"/>
  <c r="U94" i="2"/>
  <c r="V94" i="2" s="1"/>
  <c r="U95" i="2"/>
  <c r="V95" i="2" s="1"/>
  <c r="U96" i="2"/>
  <c r="V96" i="2" s="1"/>
  <c r="U97" i="2"/>
  <c r="V97" i="2" s="1"/>
  <c r="U98" i="2"/>
  <c r="V98" i="2" s="1"/>
  <c r="U99" i="2"/>
  <c r="V99" i="2" s="1"/>
  <c r="U100" i="2"/>
  <c r="V100" i="2" s="1"/>
  <c r="U101" i="2"/>
  <c r="V101" i="2" s="1"/>
  <c r="U102" i="2"/>
  <c r="V102" i="2" s="1"/>
  <c r="U103" i="2"/>
  <c r="V103" i="2" s="1"/>
  <c r="U104" i="2"/>
  <c r="V104" i="2" s="1"/>
  <c r="U105" i="2"/>
  <c r="V105" i="2" s="1"/>
  <c r="U106" i="2"/>
  <c r="V106" i="2" s="1"/>
  <c r="U107" i="2"/>
  <c r="V107" i="2" s="1"/>
  <c r="U108" i="2"/>
  <c r="V108" i="2" s="1"/>
  <c r="U109" i="2"/>
  <c r="V109" i="2" s="1"/>
  <c r="U110" i="2"/>
  <c r="V110" i="2" s="1"/>
  <c r="U111" i="2"/>
  <c r="V111" i="2" s="1"/>
  <c r="U112" i="2"/>
  <c r="V112" i="2" s="1"/>
  <c r="U113" i="2"/>
  <c r="V113" i="2" s="1"/>
  <c r="U114" i="2"/>
  <c r="V114" i="2" s="1"/>
  <c r="U115" i="2"/>
  <c r="V115" i="2" s="1"/>
  <c r="U116" i="2"/>
  <c r="V116" i="2" s="1"/>
  <c r="U117" i="2"/>
  <c r="V117" i="2" s="1"/>
  <c r="U118" i="2"/>
  <c r="V118" i="2" s="1"/>
  <c r="U119" i="2"/>
  <c r="V119" i="2" s="1"/>
  <c r="U120" i="2"/>
  <c r="V120" i="2" s="1"/>
  <c r="U121" i="2"/>
  <c r="V121" i="2" s="1"/>
  <c r="U122" i="2"/>
  <c r="V122" i="2" s="1"/>
  <c r="U123" i="2"/>
  <c r="V123" i="2" s="1"/>
  <c r="U124" i="2"/>
  <c r="V124" i="2" s="1"/>
  <c r="U125" i="2"/>
  <c r="V125" i="2" s="1"/>
  <c r="U126" i="2"/>
  <c r="V126" i="2" s="1"/>
  <c r="U127" i="2"/>
  <c r="V127" i="2" s="1"/>
  <c r="U128" i="2"/>
  <c r="V128" i="2" s="1"/>
  <c r="U129" i="2"/>
  <c r="V129" i="2" s="1"/>
  <c r="U130" i="2"/>
  <c r="V130" i="2" s="1"/>
  <c r="U131" i="2"/>
  <c r="V131" i="2" s="1"/>
  <c r="U132" i="2"/>
  <c r="V132" i="2" s="1"/>
  <c r="U133" i="2"/>
  <c r="V133" i="2" s="1"/>
  <c r="U134" i="2"/>
  <c r="V134" i="2" s="1"/>
  <c r="U135" i="2"/>
  <c r="V135" i="2" s="1"/>
  <c r="U136" i="2"/>
  <c r="V136" i="2" s="1"/>
  <c r="U87" i="2"/>
  <c r="V87" i="2" s="1"/>
  <c r="U86" i="2"/>
  <c r="V86" i="2" s="1"/>
  <c r="AL8" i="5" l="1"/>
  <c r="AH8" i="5"/>
  <c r="AN8" i="5"/>
  <c r="X91" i="2"/>
  <c r="Z91" i="2" s="1"/>
  <c r="X86" i="2"/>
  <c r="Z86" i="2" s="1"/>
  <c r="AA86" i="2" s="1"/>
  <c r="Z50" i="2"/>
  <c r="AA50" i="2" s="1"/>
  <c r="Z25" i="2"/>
  <c r="Z26" i="2"/>
  <c r="Z28" i="2"/>
  <c r="Z29" i="2"/>
  <c r="Z33" i="2"/>
  <c r="Z37" i="2"/>
  <c r="Z14" i="2"/>
  <c r="Z12" i="2"/>
  <c r="Z10" i="2"/>
  <c r="S137" i="2"/>
  <c r="V299" i="2"/>
  <c r="U300" i="2"/>
  <c r="V275" i="2"/>
  <c r="V276" i="2"/>
  <c r="V277" i="2"/>
  <c r="V278" i="2"/>
  <c r="V279" i="2"/>
  <c r="V280" i="2"/>
  <c r="V281" i="2"/>
  <c r="V282" i="2"/>
  <c r="V283" i="2"/>
  <c r="V284" i="2"/>
  <c r="V285" i="2"/>
  <c r="V286" i="2"/>
  <c r="V287" i="2"/>
  <c r="V288" i="2"/>
  <c r="V289" i="2"/>
  <c r="V290" i="2"/>
  <c r="V291" i="2"/>
  <c r="V292" i="2"/>
  <c r="V293" i="2"/>
  <c r="V294" i="2"/>
  <c r="V295" i="2"/>
  <c r="V296" i="2"/>
  <c r="V297" i="2"/>
  <c r="V274" i="2"/>
  <c r="V271" i="2"/>
  <c r="V272" i="2"/>
  <c r="V269" i="2"/>
  <c r="V267" i="2"/>
  <c r="V268" i="2"/>
  <c r="V266" i="2"/>
  <c r="V264" i="2"/>
  <c r="V263" i="2" s="1"/>
  <c r="V262" i="2"/>
  <c r="V238" i="2"/>
  <c r="V239" i="2"/>
  <c r="V240" i="2"/>
  <c r="V241" i="2"/>
  <c r="V242" i="2"/>
  <c r="V243" i="2"/>
  <c r="V244" i="2"/>
  <c r="V245" i="2"/>
  <c r="V246" i="2"/>
  <c r="V247" i="2"/>
  <c r="V248" i="2"/>
  <c r="V249" i="2"/>
  <c r="V250" i="2"/>
  <c r="V251" i="2"/>
  <c r="V252" i="2"/>
  <c r="V253" i="2"/>
  <c r="V254" i="2"/>
  <c r="V255" i="2"/>
  <c r="V256" i="2"/>
  <c r="V257" i="2"/>
  <c r="V258" i="2"/>
  <c r="V259" i="2"/>
  <c r="V260" i="2"/>
  <c r="V237" i="2"/>
  <c r="T236" i="2"/>
  <c r="S238" i="2"/>
  <c r="S239" i="2"/>
  <c r="X239" i="2" s="1"/>
  <c r="Z239" i="2" s="1"/>
  <c r="AA239" i="2" s="1"/>
  <c r="S240" i="2"/>
  <c r="X240" i="2" s="1"/>
  <c r="Z240" i="2" s="1"/>
  <c r="AA240" i="2" s="1"/>
  <c r="S241" i="2"/>
  <c r="S242" i="2"/>
  <c r="S243" i="2"/>
  <c r="X243" i="2" s="1"/>
  <c r="Z243" i="2" s="1"/>
  <c r="AA243" i="2" s="1"/>
  <c r="S245" i="2"/>
  <c r="S246" i="2"/>
  <c r="X246" i="2" s="1"/>
  <c r="Z246" i="2" s="1"/>
  <c r="AA246" i="2" s="1"/>
  <c r="S247" i="2"/>
  <c r="S248" i="2"/>
  <c r="S249" i="2"/>
  <c r="S250" i="2"/>
  <c r="X250" i="2" s="1"/>
  <c r="Z250" i="2" s="1"/>
  <c r="AA250" i="2" s="1"/>
  <c r="S251" i="2"/>
  <c r="S252" i="2"/>
  <c r="S254" i="2"/>
  <c r="X254" i="2" s="1"/>
  <c r="Z254" i="2" s="1"/>
  <c r="AA254" i="2" s="1"/>
  <c r="S255" i="2"/>
  <c r="S256" i="2"/>
  <c r="S257" i="2"/>
  <c r="S258" i="2"/>
  <c r="S259" i="2"/>
  <c r="S260" i="2"/>
  <c r="S237" i="2"/>
  <c r="X237" i="2" s="1"/>
  <c r="Z237" i="2" s="1"/>
  <c r="AA237" i="2" s="1"/>
  <c r="V170" i="2"/>
  <c r="V171" i="2"/>
  <c r="V172" i="2"/>
  <c r="V173" i="2"/>
  <c r="V174" i="2"/>
  <c r="V175" i="2"/>
  <c r="V176" i="2"/>
  <c r="V177" i="2"/>
  <c r="V178" i="2"/>
  <c r="V179" i="2"/>
  <c r="AA179" i="2" s="1"/>
  <c r="V180" i="2"/>
  <c r="V181" i="2"/>
  <c r="V182" i="2"/>
  <c r="V183" i="2"/>
  <c r="V184" i="2"/>
  <c r="V186" i="2"/>
  <c r="V187" i="2"/>
  <c r="V188" i="2"/>
  <c r="V189" i="2"/>
  <c r="V190" i="2"/>
  <c r="V191" i="2"/>
  <c r="V192" i="2"/>
  <c r="V193" i="2"/>
  <c r="V194" i="2"/>
  <c r="V195" i="2"/>
  <c r="V196" i="2"/>
  <c r="V197" i="2"/>
  <c r="V198" i="2"/>
  <c r="V222" i="2"/>
  <c r="V223" i="2"/>
  <c r="V224" i="2"/>
  <c r="V225" i="2"/>
  <c r="V226" i="2"/>
  <c r="V227" i="2"/>
  <c r="V229" i="2"/>
  <c r="V230" i="2"/>
  <c r="V231" i="2"/>
  <c r="V233" i="2"/>
  <c r="V234" i="2"/>
  <c r="U168" i="2"/>
  <c r="U162" i="2"/>
  <c r="U163" i="2"/>
  <c r="U164" i="2"/>
  <c r="U165" i="2"/>
  <c r="U166" i="2"/>
  <c r="U167" i="2"/>
  <c r="U161" i="2"/>
  <c r="U138" i="2"/>
  <c r="W138" i="2" s="1"/>
  <c r="U139" i="2"/>
  <c r="V139" i="2" s="1"/>
  <c r="U140" i="2"/>
  <c r="W140" i="2" s="1"/>
  <c r="U141" i="2"/>
  <c r="W141" i="2" s="1"/>
  <c r="U142" i="2"/>
  <c r="W142" i="2" s="1"/>
  <c r="U143" i="2"/>
  <c r="V143" i="2" s="1"/>
  <c r="U144" i="2"/>
  <c r="W144" i="2" s="1"/>
  <c r="U145" i="2"/>
  <c r="V145" i="2" s="1"/>
  <c r="U146" i="2"/>
  <c r="W146" i="2" s="1"/>
  <c r="U147" i="2"/>
  <c r="W147" i="2" s="1"/>
  <c r="U148" i="2"/>
  <c r="W148" i="2" s="1"/>
  <c r="U149" i="2"/>
  <c r="W149" i="2" s="1"/>
  <c r="U150" i="2"/>
  <c r="W150" i="2" s="1"/>
  <c r="U151" i="2"/>
  <c r="W151" i="2" s="1"/>
  <c r="U152" i="2"/>
  <c r="W152" i="2" s="1"/>
  <c r="U153" i="2"/>
  <c r="W153" i="2" s="1"/>
  <c r="U154" i="2"/>
  <c r="V154" i="2" s="1"/>
  <c r="U155" i="2"/>
  <c r="W155" i="2" s="1"/>
  <c r="U156" i="2"/>
  <c r="V156" i="2" s="1"/>
  <c r="U157" i="2"/>
  <c r="V157" i="2" s="1"/>
  <c r="U158" i="2"/>
  <c r="V158" i="2" s="1"/>
  <c r="U159" i="2"/>
  <c r="W159" i="2" s="1"/>
  <c r="U160" i="2"/>
  <c r="V160" i="2" s="1"/>
  <c r="W9" i="2"/>
  <c r="V300" i="2" l="1"/>
  <c r="AB12" i="2"/>
  <c r="AA12" i="2"/>
  <c r="AB10" i="2"/>
  <c r="AA10" i="2"/>
  <c r="V169" i="2"/>
  <c r="V270" i="2"/>
  <c r="V298" i="2"/>
  <c r="V147" i="2"/>
  <c r="V146" i="2"/>
  <c r="V138" i="2"/>
  <c r="AA91" i="2"/>
  <c r="V273" i="2"/>
  <c r="V265" i="2"/>
  <c r="V153" i="2"/>
  <c r="W145" i="2"/>
  <c r="V151" i="2"/>
  <c r="S236" i="2"/>
  <c r="V236" i="2"/>
  <c r="V150" i="2"/>
  <c r="V149" i="2"/>
  <c r="V152" i="2"/>
  <c r="V148" i="2"/>
  <c r="W143" i="2"/>
  <c r="W158" i="2"/>
  <c r="V144" i="2"/>
  <c r="W157" i="2"/>
  <c r="W156" i="2"/>
  <c r="V159" i="2"/>
  <c r="W160" i="2"/>
  <c r="V142" i="2"/>
  <c r="V141" i="2"/>
  <c r="V140" i="2"/>
  <c r="W139" i="2"/>
  <c r="V155" i="2"/>
  <c r="W154" i="2"/>
  <c r="V19" i="2"/>
  <c r="V20" i="2"/>
  <c r="V21" i="2"/>
  <c r="V18" i="2"/>
  <c r="W11" i="2"/>
  <c r="S171" i="2"/>
  <c r="S172" i="2"/>
  <c r="S173" i="2"/>
  <c r="S174" i="2"/>
  <c r="S175" i="2"/>
  <c r="X175" i="2" s="1"/>
  <c r="Z175" i="2" s="1"/>
  <c r="AA175" i="2" s="1"/>
  <c r="S176" i="2"/>
  <c r="S177" i="2"/>
  <c r="S178" i="2"/>
  <c r="S179" i="2"/>
  <c r="X179" i="2" s="1"/>
  <c r="S180" i="2"/>
  <c r="S181" i="2"/>
  <c r="S182" i="2"/>
  <c r="S184" i="2"/>
  <c r="S186" i="2"/>
  <c r="S187" i="2"/>
  <c r="S188" i="2"/>
  <c r="S189" i="2"/>
  <c r="S190" i="2"/>
  <c r="S191" i="2"/>
  <c r="X192" i="2"/>
  <c r="Z192" i="2" s="1"/>
  <c r="AA192" i="2" s="1"/>
  <c r="S193" i="2"/>
  <c r="S194" i="2"/>
  <c r="S195" i="2"/>
  <c r="S196" i="2"/>
  <c r="S198" i="2"/>
  <c r="S222" i="2"/>
  <c r="S223" i="2"/>
  <c r="X223" i="2" s="1"/>
  <c r="Z223" i="2" s="1"/>
  <c r="AA223" i="2" s="1"/>
  <c r="S224" i="2"/>
  <c r="S225" i="2"/>
  <c r="S226" i="2"/>
  <c r="S227" i="2"/>
  <c r="X227" i="2" s="1"/>
  <c r="Z227" i="2" s="1"/>
  <c r="AA227" i="2" s="1"/>
  <c r="S229" i="2"/>
  <c r="S230" i="2"/>
  <c r="S231" i="2"/>
  <c r="S233" i="2"/>
  <c r="S234" i="2"/>
  <c r="X178" i="2"/>
  <c r="X181" i="2"/>
  <c r="X191" i="2"/>
  <c r="X193" i="2"/>
  <c r="X194" i="2"/>
  <c r="X195" i="2"/>
  <c r="X196" i="2" s="1"/>
  <c r="X224" i="2"/>
  <c r="X233" i="2"/>
  <c r="V56" i="2"/>
  <c r="W137" i="2" l="1"/>
  <c r="W51" i="2" s="1"/>
  <c r="W8" i="2" s="1"/>
  <c r="V16" i="2" l="1"/>
  <c r="S298" i="2" l="1"/>
  <c r="U298" i="2" s="1"/>
  <c r="V82" i="2"/>
  <c r="S82" i="2"/>
  <c r="V81" i="2"/>
  <c r="S81" i="2"/>
  <c r="V80" i="2"/>
  <c r="S80" i="2"/>
  <c r="X80" i="2" s="1"/>
  <c r="Z80" i="2" s="1"/>
  <c r="AA80" i="2" s="1"/>
  <c r="X157" i="2"/>
  <c r="X158" i="2"/>
  <c r="X159" i="2"/>
  <c r="X160" i="2"/>
  <c r="X166" i="2"/>
  <c r="Z234" i="2" l="1"/>
  <c r="X234" i="2" s="1"/>
  <c r="V162" i="2"/>
  <c r="V164" i="2"/>
  <c r="V166" i="2"/>
  <c r="V167" i="2"/>
  <c r="V50" i="2"/>
  <c r="V49" i="2" s="1"/>
  <c r="V14" i="2"/>
  <c r="U55" i="2"/>
  <c r="Y49" i="2"/>
  <c r="U49" i="2"/>
  <c r="Y17" i="2"/>
  <c r="U17" i="2"/>
  <c r="Y55" i="2"/>
  <c r="V79" i="2"/>
  <c r="S79" i="2"/>
  <c r="V78" i="2"/>
  <c r="S78" i="2"/>
  <c r="V77" i="2"/>
  <c r="S77" i="2"/>
  <c r="V76" i="2"/>
  <c r="S76" i="2"/>
  <c r="V75" i="2"/>
  <c r="S75" i="2"/>
  <c r="X75" i="2" s="1"/>
  <c r="Z75" i="2" s="1"/>
  <c r="AA75" i="2" s="1"/>
  <c r="Y9" i="2"/>
  <c r="U9" i="2"/>
  <c r="Y273" i="2"/>
  <c r="U273" i="2"/>
  <c r="Y270" i="2"/>
  <c r="U270" i="2"/>
  <c r="Y265" i="2"/>
  <c r="U265" i="2"/>
  <c r="S269" i="2"/>
  <c r="S297" i="2"/>
  <c r="S296" i="2"/>
  <c r="S295" i="2"/>
  <c r="Z295" i="2" s="1"/>
  <c r="S294" i="2"/>
  <c r="Z294" i="2" s="1"/>
  <c r="S293" i="2"/>
  <c r="S292" i="2"/>
  <c r="Z292" i="2" s="1"/>
  <c r="S291" i="2"/>
  <c r="Z291" i="2" s="1"/>
  <c r="S290" i="2"/>
  <c r="Z290" i="2" s="1"/>
  <c r="S289" i="2"/>
  <c r="S288" i="2"/>
  <c r="S287" i="2"/>
  <c r="S286" i="2"/>
  <c r="Z286" i="2" s="1"/>
  <c r="S285" i="2"/>
  <c r="S284" i="2"/>
  <c r="S283" i="2"/>
  <c r="Z283" i="2" s="1"/>
  <c r="S282" i="2"/>
  <c r="Z282" i="2" s="1"/>
  <c r="S281" i="2"/>
  <c r="S280" i="2"/>
  <c r="Z280" i="2" s="1"/>
  <c r="S279" i="2"/>
  <c r="S278" i="2"/>
  <c r="S277" i="2"/>
  <c r="Z277" i="2" s="1"/>
  <c r="S276" i="2"/>
  <c r="Z276" i="2" s="1"/>
  <c r="S275" i="2"/>
  <c r="Z275" i="2" s="1"/>
  <c r="S274" i="2"/>
  <c r="Z274" i="2" s="1"/>
  <c r="S273" i="2" l="1"/>
  <c r="AA234" i="2"/>
  <c r="AB234" i="2"/>
  <c r="V17" i="2"/>
  <c r="Z171" i="2"/>
  <c r="X171" i="2" s="1"/>
  <c r="Z17" i="2"/>
  <c r="V165" i="2"/>
  <c r="V163" i="2"/>
  <c r="V161" i="2"/>
  <c r="AB291" i="2"/>
  <c r="X291" i="2"/>
  <c r="AB294" i="2"/>
  <c r="X294" i="2"/>
  <c r="Z293" i="2"/>
  <c r="X293" i="2" s="1"/>
  <c r="Z296" i="2"/>
  <c r="AA296" i="2" s="1"/>
  <c r="AA295" i="2"/>
  <c r="X295" i="2"/>
  <c r="AB295" i="2"/>
  <c r="Z297" i="2"/>
  <c r="AA294" i="2"/>
  <c r="AA290" i="2"/>
  <c r="X290" i="2"/>
  <c r="AB290" i="2"/>
  <c r="X292" i="2"/>
  <c r="AB292" i="2"/>
  <c r="AA292" i="2"/>
  <c r="X286" i="2"/>
  <c r="AA286" i="2"/>
  <c r="AB286" i="2"/>
  <c r="AA291" i="2"/>
  <c r="Z287" i="2"/>
  <c r="AB283" i="2"/>
  <c r="X283" i="2"/>
  <c r="AA283" i="2"/>
  <c r="AA282" i="2"/>
  <c r="X282" i="2"/>
  <c r="AB282" i="2"/>
  <c r="Z281" i="2"/>
  <c r="AA280" i="2"/>
  <c r="X280" i="2"/>
  <c r="AB280" i="2"/>
  <c r="AB277" i="2"/>
  <c r="AA277" i="2"/>
  <c r="X277" i="2"/>
  <c r="AB276" i="2"/>
  <c r="AA276" i="2"/>
  <c r="X276" i="2"/>
  <c r="AB275" i="2"/>
  <c r="AA275" i="2"/>
  <c r="X275" i="2"/>
  <c r="AB274" i="2"/>
  <c r="AA274" i="2"/>
  <c r="X274" i="2"/>
  <c r="U263" i="2"/>
  <c r="Y111" i="2"/>
  <c r="V68" i="2"/>
  <c r="V69" i="2"/>
  <c r="V70" i="2"/>
  <c r="V71" i="2"/>
  <c r="V72" i="2"/>
  <c r="V73" i="2"/>
  <c r="V74" i="2"/>
  <c r="V83" i="2"/>
  <c r="S68" i="2"/>
  <c r="S69" i="2"/>
  <c r="S70" i="2"/>
  <c r="S71" i="2"/>
  <c r="X71" i="2" s="1"/>
  <c r="Z71" i="2" s="1"/>
  <c r="AA71" i="2" s="1"/>
  <c r="S72" i="2"/>
  <c r="S73" i="2"/>
  <c r="S74" i="2"/>
  <c r="S83" i="2"/>
  <c r="V67" i="2"/>
  <c r="S67" i="2"/>
  <c r="V66" i="2"/>
  <c r="Z66" i="2"/>
  <c r="AA66" i="2" s="1"/>
  <c r="V65" i="2"/>
  <c r="S65" i="2"/>
  <c r="V64" i="2"/>
  <c r="S64" i="2"/>
  <c r="X64" i="2" s="1"/>
  <c r="Z64" i="2" s="1"/>
  <c r="AA64" i="2" s="1"/>
  <c r="V63" i="2"/>
  <c r="S63" i="2"/>
  <c r="X63" i="2" s="1"/>
  <c r="Z63" i="2" s="1"/>
  <c r="AA63" i="2" s="1"/>
  <c r="V62" i="2"/>
  <c r="S62" i="2"/>
  <c r="V61" i="2"/>
  <c r="Z61" i="2"/>
  <c r="AA61" i="2" s="1"/>
  <c r="V84" i="2"/>
  <c r="S84" i="2"/>
  <c r="V60" i="2"/>
  <c r="S60" i="2"/>
  <c r="V59" i="2"/>
  <c r="S59" i="2"/>
  <c r="Z59" i="2" s="1"/>
  <c r="AA59" i="2" s="1"/>
  <c r="V58" i="2"/>
  <c r="Z58" i="2"/>
  <c r="AA58" i="2" s="1"/>
  <c r="V57" i="2"/>
  <c r="S57" i="2"/>
  <c r="Z56" i="2"/>
  <c r="AA56" i="2" s="1"/>
  <c r="U52" i="2"/>
  <c r="V54" i="2"/>
  <c r="V53" i="2"/>
  <c r="V45" i="2"/>
  <c r="V43" i="2"/>
  <c r="S43" i="2"/>
  <c r="V42" i="2"/>
  <c r="S42" i="2"/>
  <c r="V41" i="2"/>
  <c r="S41" i="2"/>
  <c r="V40" i="2"/>
  <c r="S40" i="2"/>
  <c r="V39" i="2"/>
  <c r="S39" i="2"/>
  <c r="V38" i="2"/>
  <c r="S38" i="2"/>
  <c r="V37" i="2"/>
  <c r="S37" i="2"/>
  <c r="V36" i="2"/>
  <c r="S36" i="2"/>
  <c r="V35" i="2"/>
  <c r="S35" i="2"/>
  <c r="V34" i="2"/>
  <c r="S34" i="2"/>
  <c r="V33" i="2"/>
  <c r="S33" i="2"/>
  <c r="V32" i="2"/>
  <c r="S32" i="2"/>
  <c r="V31" i="2"/>
  <c r="S31" i="2"/>
  <c r="V30" i="2"/>
  <c r="S30" i="2"/>
  <c r="V29" i="2"/>
  <c r="S29" i="2"/>
  <c r="V28" i="2"/>
  <c r="S28" i="2"/>
  <c r="V27" i="2"/>
  <c r="S27" i="2"/>
  <c r="V26" i="2"/>
  <c r="S26" i="2"/>
  <c r="V25" i="2"/>
  <c r="S25" i="2"/>
  <c r="AA25" i="2" s="1"/>
  <c r="V24" i="2"/>
  <c r="S24" i="2"/>
  <c r="V23" i="2"/>
  <c r="S23" i="2"/>
  <c r="T85" i="2" l="1"/>
  <c r="V52" i="2"/>
  <c r="AB171" i="2"/>
  <c r="AA171" i="2"/>
  <c r="AA33" i="2"/>
  <c r="AA29" i="2"/>
  <c r="Y112" i="2"/>
  <c r="Y85" i="2" s="1"/>
  <c r="AA28" i="2"/>
  <c r="AA26" i="2"/>
  <c r="AA37" i="2"/>
  <c r="Z52" i="2"/>
  <c r="AB54" i="2"/>
  <c r="AB52" i="2" s="1"/>
  <c r="V55" i="2"/>
  <c r="X17" i="2"/>
  <c r="Z273" i="2"/>
  <c r="AA293" i="2"/>
  <c r="AB296" i="2"/>
  <c r="X296" i="2"/>
  <c r="AB293" i="2"/>
  <c r="X297" i="2"/>
  <c r="AB297" i="2"/>
  <c r="AA297" i="2"/>
  <c r="X287" i="2"/>
  <c r="AB287" i="2"/>
  <c r="AA287" i="2"/>
  <c r="AB281" i="2"/>
  <c r="AA281" i="2"/>
  <c r="X281" i="2"/>
  <c r="AB83" i="2"/>
  <c r="AB74" i="2"/>
  <c r="AB62" i="2"/>
  <c r="AB57" i="2"/>
  <c r="AB69" i="2"/>
  <c r="S47" i="2"/>
  <c r="AB58" i="2"/>
  <c r="AB84" i="2"/>
  <c r="AB61" i="2"/>
  <c r="AB63" i="2"/>
  <c r="AB60" i="2"/>
  <c r="AB65" i="2"/>
  <c r="AB56" i="2"/>
  <c r="AB66" i="2"/>
  <c r="AB27" i="2"/>
  <c r="Z22" i="2"/>
  <c r="X22" i="2" s="1"/>
  <c r="AB29" i="2"/>
  <c r="V47" i="2"/>
  <c r="AB33" i="2"/>
  <c r="AB24" i="2"/>
  <c r="AB34" i="2"/>
  <c r="AB25" i="2"/>
  <c r="AB35" i="2"/>
  <c r="AB26" i="2"/>
  <c r="AB30" i="2"/>
  <c r="AB31" i="2"/>
  <c r="AB32" i="2"/>
  <c r="AB23" i="2"/>
  <c r="AB37" i="2"/>
  <c r="AB28" i="2"/>
  <c r="AA52" i="2" l="1"/>
  <c r="Z55" i="2"/>
  <c r="AB47" i="2"/>
  <c r="Z46" i="2"/>
  <c r="X273" i="2"/>
  <c r="AA273" i="2"/>
  <c r="AB273" i="2"/>
  <c r="AB73" i="2"/>
  <c r="AB59" i="2"/>
  <c r="AB91" i="2"/>
  <c r="AB64" i="2"/>
  <c r="AB70" i="2"/>
  <c r="AB71" i="2"/>
  <c r="AB72" i="2"/>
  <c r="AA22" i="2"/>
  <c r="AB22" i="2"/>
  <c r="AA55" i="2" l="1"/>
  <c r="X55" i="2"/>
  <c r="AA47" i="2"/>
  <c r="AA46" i="2" s="1"/>
  <c r="AB46" i="2"/>
  <c r="B53" i="2" l="1"/>
  <c r="X53" i="2" l="1"/>
  <c r="S268" i="2" l="1"/>
  <c r="T196" i="2" l="1"/>
  <c r="T169" i="2" s="1"/>
  <c r="Y196" i="2"/>
  <c r="Y169" i="2" s="1"/>
  <c r="T157" i="2"/>
  <c r="Y157" i="2"/>
  <c r="T156" i="2"/>
  <c r="T155" i="2"/>
  <c r="T154" i="2"/>
  <c r="Y154" i="2"/>
  <c r="T153" i="2"/>
  <c r="Y153" i="2"/>
  <c r="T152" i="2"/>
  <c r="Y152" i="2"/>
  <c r="T151" i="2"/>
  <c r="Y151" i="2"/>
  <c r="Y168" i="2" s="1"/>
  <c r="T150" i="2"/>
  <c r="Y150" i="2"/>
  <c r="Y167" i="2" s="1"/>
  <c r="T149" i="2"/>
  <c r="Y149" i="2"/>
  <c r="Y166" i="2" s="1"/>
  <c r="T148" i="2"/>
  <c r="Y148" i="2"/>
  <c r="Y165" i="2" s="1"/>
  <c r="T147" i="2"/>
  <c r="Y147" i="2"/>
  <c r="Y164" i="2" s="1"/>
  <c r="T146" i="2"/>
  <c r="T145" i="2"/>
  <c r="Y145" i="2"/>
  <c r="T144" i="2"/>
  <c r="T161" i="2" s="1"/>
  <c r="Z161" i="2" s="1"/>
  <c r="X161" i="2" s="1"/>
  <c r="Y161" i="2"/>
  <c r="T143" i="2"/>
  <c r="Y143" i="2"/>
  <c r="Y160" i="2" s="1"/>
  <c r="T142" i="2"/>
  <c r="Y142" i="2"/>
  <c r="Y159" i="2" s="1"/>
  <c r="T141" i="2"/>
  <c r="Z197" i="2" l="1"/>
  <c r="AB161" i="2"/>
  <c r="AA161" i="2" s="1"/>
  <c r="T167" i="2"/>
  <c r="Z167" i="2" s="1"/>
  <c r="X167" i="2" s="1"/>
  <c r="T168" i="2"/>
  <c r="T162" i="2"/>
  <c r="T163" i="2"/>
  <c r="T164" i="2"/>
  <c r="Z164" i="2" s="1"/>
  <c r="X164" i="2" s="1"/>
  <c r="Y158" i="2"/>
  <c r="Y137" i="2" s="1"/>
  <c r="Y51" i="2" s="1"/>
  <c r="Y8" i="2" s="1"/>
  <c r="T165" i="2"/>
  <c r="Z165" i="2" s="1"/>
  <c r="X165" i="2" s="1"/>
  <c r="T166" i="2"/>
  <c r="T160" i="2"/>
  <c r="T158" i="2"/>
  <c r="T159" i="2"/>
  <c r="S270" i="2"/>
  <c r="S271" i="2"/>
  <c r="S272" i="2"/>
  <c r="S264" i="2"/>
  <c r="S267" i="2"/>
  <c r="S266" i="2"/>
  <c r="S265" i="2"/>
  <c r="S263" i="2"/>
  <c r="U261" i="2"/>
  <c r="V261" i="2" s="1"/>
  <c r="S262" i="2"/>
  <c r="S261" i="2" s="1"/>
  <c r="U236" i="2"/>
  <c r="S55" i="2"/>
  <c r="S52" i="2"/>
  <c r="X52" i="2" s="1"/>
  <c r="S49" i="2"/>
  <c r="U44" i="2"/>
  <c r="S44" i="2" s="1"/>
  <c r="S45" i="2"/>
  <c r="V44" i="2"/>
  <c r="U22" i="2"/>
  <c r="S17" i="2"/>
  <c r="S9" i="2"/>
  <c r="T137" i="2" l="1"/>
  <c r="T51" i="2" s="1"/>
  <c r="T8" i="2" s="1"/>
  <c r="AA197" i="2"/>
  <c r="X197" i="2"/>
  <c r="Z263" i="2"/>
  <c r="AA264" i="2"/>
  <c r="AA263" i="2" s="1"/>
  <c r="AB264" i="2"/>
  <c r="AB263" i="2" s="1"/>
  <c r="AB165" i="2"/>
  <c r="AA165" i="2" s="1"/>
  <c r="AB167" i="2"/>
  <c r="AA167" i="2" s="1"/>
  <c r="AB164" i="2"/>
  <c r="AA164" i="2" s="1"/>
  <c r="Z49" i="2"/>
  <c r="AB49" i="2"/>
  <c r="AB44" i="2"/>
  <c r="Z44" i="2"/>
  <c r="AA44" i="2" s="1"/>
  <c r="X49" i="2"/>
  <c r="Z196" i="2"/>
  <c r="V22" i="2"/>
  <c r="X45" i="2"/>
  <c r="X140" i="2"/>
  <c r="V9" i="2" l="1"/>
  <c r="X44" i="2"/>
  <c r="AA49" i="2"/>
  <c r="AB196" i="2"/>
  <c r="AA196" i="2"/>
  <c r="X149" i="2"/>
  <c r="X142" i="2"/>
  <c r="X145" i="2"/>
  <c r="X148" i="2"/>
  <c r="Z236" i="2"/>
  <c r="Z9" i="2"/>
  <c r="X236" i="2" l="1"/>
  <c r="X9" i="2"/>
  <c r="AB55" i="2"/>
  <c r="AB236" i="2"/>
  <c r="AA236" i="2"/>
  <c r="Z265" i="2"/>
  <c r="X267" i="2" l="1"/>
  <c r="Z261" i="2"/>
  <c r="X261" i="2" s="1"/>
  <c r="Z270" i="2"/>
  <c r="X263" i="2"/>
  <c r="X262" i="2" l="1"/>
  <c r="AA261" i="2"/>
  <c r="AB261" i="2"/>
  <c r="AA270" i="2"/>
  <c r="X272" i="2"/>
  <c r="X270" i="2" s="1"/>
  <c r="AB270" i="2"/>
  <c r="Z138" i="2" l="1"/>
  <c r="AB138" i="2" l="1"/>
  <c r="X138" i="2"/>
  <c r="AK23" i="4"/>
  <c r="AH23" i="4"/>
  <c r="AG23" i="4" s="1"/>
  <c r="AD23" i="4"/>
  <c r="AA23" i="4"/>
  <c r="Z23" i="4" s="1"/>
  <c r="W23" i="4"/>
  <c r="T23" i="4"/>
  <c r="S23" i="4" s="1"/>
  <c r="P23" i="4"/>
  <c r="L23" i="4"/>
  <c r="K23" i="4" s="1"/>
  <c r="A23" i="4"/>
  <c r="AK22" i="4"/>
  <c r="AH22" i="4"/>
  <c r="AG22" i="4" s="1"/>
  <c r="AD22" i="4"/>
  <c r="AA22" i="4"/>
  <c r="W22" i="4"/>
  <c r="T22" i="4"/>
  <c r="P22" i="4"/>
  <c r="L22" i="4"/>
  <c r="AM20" i="4"/>
  <c r="AL20" i="4"/>
  <c r="AJ20" i="4"/>
  <c r="AI20" i="4"/>
  <c r="AF20" i="4"/>
  <c r="AE20" i="4"/>
  <c r="AC20" i="4"/>
  <c r="AB20" i="4"/>
  <c r="Y20" i="4"/>
  <c r="X20" i="4"/>
  <c r="V20" i="4"/>
  <c r="U20" i="4"/>
  <c r="R20" i="4"/>
  <c r="Q20" i="4"/>
  <c r="AK16" i="4"/>
  <c r="AH16" i="4"/>
  <c r="AD16" i="4"/>
  <c r="AA16" i="4"/>
  <c r="W16" i="4"/>
  <c r="W13" i="4" s="1"/>
  <c r="T16" i="4"/>
  <c r="T13" i="4" s="1"/>
  <c r="S16" i="4"/>
  <c r="P16" i="4"/>
  <c r="L16" i="4"/>
  <c r="K16" i="4" s="1"/>
  <c r="A16" i="4"/>
  <c r="AK15" i="4"/>
  <c r="AH15" i="4"/>
  <c r="AD15" i="4"/>
  <c r="AA15" i="4"/>
  <c r="W15" i="4"/>
  <c r="T15" i="4"/>
  <c r="P15" i="4"/>
  <c r="L15" i="4"/>
  <c r="K15" i="4"/>
  <c r="AM13" i="4"/>
  <c r="AL13" i="4"/>
  <c r="AJ13" i="4"/>
  <c r="AJ12" i="4" s="1"/>
  <c r="AJ8" i="4" s="1"/>
  <c r="AI13" i="4"/>
  <c r="AI12" i="4" s="1"/>
  <c r="AI8" i="4" s="1"/>
  <c r="AF13" i="4"/>
  <c r="AE13" i="4"/>
  <c r="AE12" i="4" s="1"/>
  <c r="AE8" i="4" s="1"/>
  <c r="AC13" i="4"/>
  <c r="AC12" i="4" s="1"/>
  <c r="AC8" i="4" s="1"/>
  <c r="AB13" i="4"/>
  <c r="Y13" i="4"/>
  <c r="X13" i="4"/>
  <c r="V13" i="4"/>
  <c r="V12" i="4" s="1"/>
  <c r="V8" i="4" s="1"/>
  <c r="U13" i="4"/>
  <c r="R13" i="4"/>
  <c r="R12" i="4" s="1"/>
  <c r="R8" i="4" s="1"/>
  <c r="Q13" i="4"/>
  <c r="O13" i="4"/>
  <c r="O12" i="4" s="1"/>
  <c r="O8" i="4" s="1"/>
  <c r="N13" i="4"/>
  <c r="N12" i="4" s="1"/>
  <c r="N8" i="4" s="1"/>
  <c r="M13" i="4"/>
  <c r="M12" i="4" s="1"/>
  <c r="M8" i="4" s="1"/>
  <c r="AL12" i="4"/>
  <c r="AL8" i="4" s="1"/>
  <c r="AK11" i="4"/>
  <c r="AK9" i="4" s="1"/>
  <c r="AH11" i="4"/>
  <c r="AD11" i="4"/>
  <c r="AD9" i="4" s="1"/>
  <c r="AA11" i="4"/>
  <c r="W11" i="4"/>
  <c r="W9" i="4" s="1"/>
  <c r="T11" i="4"/>
  <c r="P11" i="4"/>
  <c r="L11" i="4"/>
  <c r="L9" i="4" s="1"/>
  <c r="AM9" i="4"/>
  <c r="AL9" i="4"/>
  <c r="AJ9" i="4"/>
  <c r="AI9" i="4"/>
  <c r="AF9" i="4"/>
  <c r="AE9" i="4"/>
  <c r="AC9" i="4"/>
  <c r="AB9" i="4"/>
  <c r="AA9" i="4"/>
  <c r="Y9" i="4"/>
  <c r="X9" i="4"/>
  <c r="V9" i="4"/>
  <c r="U9" i="4"/>
  <c r="T9" i="4"/>
  <c r="R9" i="4"/>
  <c r="Q9" i="4"/>
  <c r="O9" i="4"/>
  <c r="N9" i="4"/>
  <c r="M9" i="4"/>
  <c r="P13" i="4" l="1"/>
  <c r="L13" i="4"/>
  <c r="AF12" i="4"/>
  <c r="AF8" i="4" s="1"/>
  <c r="U12" i="4"/>
  <c r="U8" i="4" s="1"/>
  <c r="AH13" i="4"/>
  <c r="AG11" i="4"/>
  <c r="AG9" i="4" s="1"/>
  <c r="AB12" i="4"/>
  <c r="AB8" i="4" s="1"/>
  <c r="AK20" i="4"/>
  <c r="AA138" i="2"/>
  <c r="K11" i="4"/>
  <c r="K9" i="4" s="1"/>
  <c r="Z11" i="4"/>
  <c r="Z9" i="4" s="1"/>
  <c r="K13" i="4"/>
  <c r="AM12" i="4"/>
  <c r="AM8" i="4" s="1"/>
  <c r="Q12" i="4"/>
  <c r="Q8" i="4" s="1"/>
  <c r="P20" i="4"/>
  <c r="AH9" i="4"/>
  <c r="W20" i="4"/>
  <c r="W12" i="4" s="1"/>
  <c r="W8" i="4" s="1"/>
  <c r="Y12" i="4"/>
  <c r="Y8" i="4" s="1"/>
  <c r="AA265" i="2"/>
  <c r="AB265" i="2"/>
  <c r="X265" i="2"/>
  <c r="S11" i="4"/>
  <c r="S9" i="4" s="1"/>
  <c r="X12" i="4"/>
  <c r="X8" i="4" s="1"/>
  <c r="Z15" i="4"/>
  <c r="AG16" i="4"/>
  <c r="K22" i="4"/>
  <c r="K20" i="4" s="1"/>
  <c r="Z22" i="4"/>
  <c r="Z20" i="4" s="1"/>
  <c r="AD20" i="4"/>
  <c r="P12" i="4"/>
  <c r="P8" i="4" s="1"/>
  <c r="AD13" i="4"/>
  <c r="AK13" i="4"/>
  <c r="AA20" i="4"/>
  <c r="AG20" i="4"/>
  <c r="S15" i="4"/>
  <c r="S13" i="4" s="1"/>
  <c r="AG15" i="4"/>
  <c r="Z16" i="4"/>
  <c r="AH20" i="4"/>
  <c r="AH12" i="4" s="1"/>
  <c r="AH8" i="4" s="1"/>
  <c r="S22" i="4"/>
  <c r="S20" i="4"/>
  <c r="P9" i="4"/>
  <c r="L20" i="4"/>
  <c r="L12" i="4" s="1"/>
  <c r="L8" i="4" s="1"/>
  <c r="AA13" i="4"/>
  <c r="T20" i="4"/>
  <c r="T12" i="4" s="1"/>
  <c r="T8" i="4" s="1"/>
  <c r="AD12" i="4" l="1"/>
  <c r="AD8" i="4" s="1"/>
  <c r="K12" i="4"/>
  <c r="K8" i="4" s="1"/>
  <c r="AG13" i="4"/>
  <c r="AG12" i="4" s="1"/>
  <c r="AG8" i="4" s="1"/>
  <c r="AK12" i="4"/>
  <c r="AK8" i="4" s="1"/>
  <c r="AA12" i="4"/>
  <c r="AA8" i="4" s="1"/>
  <c r="S12" i="4"/>
  <c r="S8" i="4" s="1"/>
  <c r="Z13" i="4"/>
  <c r="Z12" i="4" s="1"/>
  <c r="Z8" i="4" s="1"/>
  <c r="A137" i="2" l="1"/>
  <c r="A169" i="2" s="1"/>
  <c r="A235" i="2" l="1"/>
  <c r="A236" i="2" s="1"/>
  <c r="A261" i="2" s="1"/>
  <c r="A263" i="2" s="1"/>
  <c r="A265" i="2" s="1"/>
  <c r="A270" i="2" s="1"/>
  <c r="AB9" i="2" l="1"/>
  <c r="AA9" i="2"/>
  <c r="U11" i="2" l="1"/>
  <c r="V11" i="2"/>
  <c r="S11" i="2" l="1"/>
  <c r="Z11" i="2"/>
  <c r="X11" i="2" s="1"/>
  <c r="V15" i="2"/>
  <c r="U15" i="2" l="1"/>
  <c r="S15" i="2" s="1"/>
  <c r="AB11" i="2"/>
  <c r="AA11" i="2"/>
  <c r="Z15" i="2"/>
  <c r="X15" i="2" l="1"/>
  <c r="S22" i="2"/>
  <c r="V13" i="2" l="1"/>
  <c r="AA14" i="2"/>
  <c r="AA13" i="2" s="1"/>
  <c r="U13" i="2" l="1"/>
  <c r="S13" i="2" s="1"/>
  <c r="Z13" i="2"/>
  <c r="X13" i="2" l="1"/>
  <c r="V48" i="2" l="1"/>
  <c r="V46" i="2" s="1"/>
  <c r="U46" i="2"/>
  <c r="S46" i="2" l="1"/>
  <c r="X46" i="2" l="1"/>
  <c r="AB14" i="2"/>
  <c r="AB17" i="2"/>
  <c r="AA17" i="2" l="1"/>
  <c r="Z139" i="2" l="1"/>
  <c r="X139" i="2" s="1"/>
  <c r="AB139" i="2" l="1"/>
  <c r="AA139" i="2" s="1"/>
  <c r="Z143" i="2"/>
  <c r="X143" i="2" s="1"/>
  <c r="AB143" i="2" l="1"/>
  <c r="AA143" i="2" s="1"/>
  <c r="X147" i="2" l="1"/>
  <c r="AB147" i="2" l="1"/>
  <c r="AA147" i="2" s="1"/>
  <c r="Z150" i="2"/>
  <c r="AB150" i="2" s="1"/>
  <c r="X150" i="2" l="1"/>
  <c r="AA150" i="2"/>
  <c r="Z151" i="2"/>
  <c r="X151" i="2" s="1"/>
  <c r="Z152" i="2"/>
  <c r="AB152" i="2" s="1"/>
  <c r="AB151" i="2" l="1"/>
  <c r="AA151" i="2" s="1"/>
  <c r="AA152" i="2"/>
  <c r="X152" i="2"/>
  <c r="Z153" i="2"/>
  <c r="X153" i="2" l="1"/>
  <c r="AB153" i="2"/>
  <c r="AA153" i="2" s="1"/>
  <c r="U137" i="2"/>
  <c r="V168" i="2"/>
  <c r="V137" i="2" s="1"/>
  <c r="Z168" i="2"/>
  <c r="X168" i="2" s="1"/>
  <c r="X137" i="2" s="1"/>
  <c r="Z137" i="2" l="1"/>
  <c r="AB168" i="2"/>
  <c r="AB137" i="2" s="1"/>
  <c r="AA168" i="2" l="1"/>
  <c r="AA137" i="2" s="1"/>
  <c r="Z169" i="2"/>
  <c r="S169" i="2"/>
  <c r="X169" i="2"/>
  <c r="AB169" i="2"/>
  <c r="AA169" i="2"/>
  <c r="X88" i="2"/>
  <c r="Z88" i="2" s="1"/>
  <c r="AB88" i="2" l="1"/>
  <c r="AA88" i="2"/>
  <c r="X89" i="2"/>
  <c r="Z89" i="2" s="1"/>
  <c r="AA89" i="2" l="1"/>
  <c r="AB89" i="2"/>
  <c r="X92" i="2"/>
  <c r="Z92" i="2" s="1"/>
  <c r="AB92" i="2" l="1"/>
  <c r="AA92" i="2"/>
  <c r="X93" i="2"/>
  <c r="Z93" i="2" s="1"/>
  <c r="AA93" i="2" s="1"/>
  <c r="AB93" i="2" l="1"/>
  <c r="X94" i="2"/>
  <c r="Z94" i="2" s="1"/>
  <c r="AB94" i="2" l="1"/>
  <c r="AA94" i="2"/>
  <c r="AB95" i="2"/>
  <c r="AB96" i="2" l="1"/>
  <c r="AB97" i="2"/>
  <c r="X98" i="2" l="1"/>
  <c r="Z98" i="2" s="1"/>
  <c r="AA98" i="2" l="1"/>
  <c r="AB98" i="2"/>
  <c r="X99" i="2"/>
  <c r="Z99" i="2" s="1"/>
  <c r="AA99" i="2" l="1"/>
  <c r="AB99" i="2"/>
  <c r="AB100" i="2"/>
  <c r="AB101" i="2" l="1"/>
  <c r="AB102" i="2" l="1"/>
  <c r="X103" i="2"/>
  <c r="Z103" i="2" s="1"/>
  <c r="AB103" i="2" s="1"/>
  <c r="AA103" i="2" l="1"/>
  <c r="AB104" i="2" l="1"/>
  <c r="AB105" i="2" l="1"/>
  <c r="AB106" i="2" l="1"/>
  <c r="AB107" i="2" l="1"/>
  <c r="AB108" i="2" l="1"/>
  <c r="AB109" i="2" l="1"/>
  <c r="X111" i="2" l="1"/>
  <c r="Z111" i="2" s="1"/>
  <c r="AB110" i="2"/>
  <c r="Z112" i="2" l="1"/>
  <c r="AB111" i="2"/>
  <c r="AA111" i="2"/>
  <c r="AA112" i="2" l="1"/>
  <c r="AB112" i="2"/>
  <c r="X113" i="2"/>
  <c r="Z113" i="2" s="1"/>
  <c r="AB113" i="2" s="1"/>
  <c r="AA113" i="2" l="1"/>
  <c r="X114" i="2"/>
  <c r="Z114" i="2" s="1"/>
  <c r="AA114" i="2" s="1"/>
  <c r="AB114" i="2" l="1"/>
  <c r="X115" i="2"/>
  <c r="Z115" i="2" s="1"/>
  <c r="AB115" i="2" l="1"/>
  <c r="AA115" i="2"/>
  <c r="X116" i="2"/>
  <c r="Z116" i="2" s="1"/>
  <c r="AB116" i="2" l="1"/>
  <c r="AA116" i="2"/>
  <c r="X117" i="2"/>
  <c r="Z117" i="2" s="1"/>
  <c r="AB117" i="2" s="1"/>
  <c r="X124" i="2"/>
  <c r="Z124" i="2" s="1"/>
  <c r="AA124" i="2" s="1"/>
  <c r="X125" i="2"/>
  <c r="Z125" i="2" s="1"/>
  <c r="AA125" i="2" s="1"/>
  <c r="X118" i="2"/>
  <c r="Z118" i="2" s="1"/>
  <c r="X133" i="2"/>
  <c r="Z133" i="2" s="1"/>
  <c r="X131" i="2"/>
  <c r="Z131" i="2" s="1"/>
  <c r="AB131" i="2" s="1"/>
  <c r="X136" i="2"/>
  <c r="Z136" i="2" s="1"/>
  <c r="X134" i="2"/>
  <c r="Z134" i="2" s="1"/>
  <c r="AA134" i="2" s="1"/>
  <c r="X128" i="2"/>
  <c r="Z128" i="2" s="1"/>
  <c r="X123" i="2"/>
  <c r="Z123" i="2" s="1"/>
  <c r="X129" i="2"/>
  <c r="Z129" i="2" s="1"/>
  <c r="X122" i="2"/>
  <c r="Z122" i="2" s="1"/>
  <c r="X121" i="2"/>
  <c r="Z121" i="2" s="1"/>
  <c r="AA121" i="2" s="1"/>
  <c r="X132" i="2"/>
  <c r="Z132" i="2" s="1"/>
  <c r="X135" i="2"/>
  <c r="Z135" i="2" s="1"/>
  <c r="X120" i="2"/>
  <c r="Z120" i="2" s="1"/>
  <c r="X126" i="2"/>
  <c r="Z126" i="2" s="1"/>
  <c r="X127" i="2"/>
  <c r="Z127" i="2" s="1"/>
  <c r="AA127" i="2" s="1"/>
  <c r="U85" i="2"/>
  <c r="U51" i="2" s="1"/>
  <c r="U8" i="2" s="1"/>
  <c r="X130" i="2"/>
  <c r="Z130" i="2" s="1"/>
  <c r="X87" i="2"/>
  <c r="V85" i="2"/>
  <c r="V51" i="2" s="1"/>
  <c r="X119" i="2"/>
  <c r="Z119" i="2" s="1"/>
  <c r="AB119" i="2" s="1"/>
  <c r="S85" i="2"/>
  <c r="S51" i="2" s="1"/>
  <c r="S8" i="2" s="1"/>
  <c r="V8" i="2" l="1"/>
  <c r="AG8" i="2" s="1"/>
  <c r="AA130" i="2"/>
  <c r="AB130" i="2"/>
  <c r="AB125" i="2"/>
  <c r="AA123" i="2"/>
  <c r="AB123" i="2"/>
  <c r="X85" i="2"/>
  <c r="X51" i="2" s="1"/>
  <c r="X8" i="2" s="1"/>
  <c r="AA132" i="2"/>
  <c r="AB132" i="2"/>
  <c r="AA126" i="2"/>
  <c r="AB126" i="2"/>
  <c r="AA135" i="2"/>
  <c r="AB135" i="2"/>
  <c r="AA120" i="2"/>
  <c r="AB120" i="2"/>
  <c r="AB134" i="2"/>
  <c r="AB118" i="2"/>
  <c r="AA118" i="2"/>
  <c r="AB129" i="2"/>
  <c r="AA129" i="2"/>
  <c r="AB122" i="2"/>
  <c r="AA122" i="2"/>
  <c r="AB128" i="2"/>
  <c r="AA128" i="2"/>
  <c r="AA136" i="2"/>
  <c r="AB136" i="2"/>
  <c r="AA133" i="2"/>
  <c r="AB133" i="2"/>
  <c r="AB127" i="2"/>
  <c r="AB124" i="2"/>
  <c r="AA131" i="2"/>
  <c r="AB121" i="2"/>
  <c r="AA119" i="2"/>
  <c r="AA117" i="2"/>
  <c r="Z87" i="2"/>
  <c r="AK8" i="2" l="1"/>
  <c r="AM8" i="2"/>
  <c r="AP8" i="2"/>
  <c r="Z85" i="2"/>
  <c r="AB87" i="2"/>
  <c r="AB85" i="2" s="1"/>
  <c r="AB51" i="2" s="1"/>
  <c r="AB8" i="2" s="1"/>
  <c r="AA87" i="2"/>
  <c r="AA85" i="2" s="1"/>
  <c r="AA51" i="2" l="1"/>
  <c r="AA8" i="2" s="1"/>
  <c r="AQ8" i="2" s="1"/>
  <c r="Z51" i="2"/>
  <c r="Z8" i="2" s="1"/>
  <c r="AL8" i="2" l="1"/>
  <c r="AN8" i="2"/>
  <c r="AH8" i="2"/>
  <c r="D6" i="8"/>
  <c r="E7" i="8"/>
  <c r="E6" i="8"/>
  <c r="H6" i="8" s="1"/>
</calcChain>
</file>

<file path=xl/sharedStrings.xml><?xml version="1.0" encoding="utf-8"?>
<sst xmlns="http://schemas.openxmlformats.org/spreadsheetml/2006/main" count="2003" uniqueCount="548">
  <si>
    <t>ĐVT: triệu đồng</t>
  </si>
  <si>
    <t>TT</t>
  </si>
  <si>
    <t>Danh mục dự án đề xuất</t>
  </si>
  <si>
    <t>Địa điểm xây dựng</t>
  </si>
  <si>
    <t>Ghi chú</t>
  </si>
  <si>
    <t>I</t>
  </si>
  <si>
    <t>CÁC HOẠT ĐỘNG KINH TẾ</t>
  </si>
  <si>
    <t>DU LỊCH</t>
  </si>
  <si>
    <t>CÔNG NGHIỆP</t>
  </si>
  <si>
    <t>II</t>
  </si>
  <si>
    <t>III</t>
  </si>
  <si>
    <t>IV</t>
  </si>
  <si>
    <t>V</t>
  </si>
  <si>
    <t>VI</t>
  </si>
  <si>
    <t>VII</t>
  </si>
  <si>
    <t>THỂ DỤC THỂ THAO</t>
  </si>
  <si>
    <t>VIII</t>
  </si>
  <si>
    <t>IX</t>
  </si>
  <si>
    <t>X</t>
  </si>
  <si>
    <t>XII</t>
  </si>
  <si>
    <t>QUỐC PHÒNG</t>
  </si>
  <si>
    <t>C</t>
  </si>
  <si>
    <t>Mã số dự án đầu tư</t>
  </si>
  <si>
    <t>Tổng số</t>
  </si>
  <si>
    <t>Trong đó phân theo loại nguồn</t>
  </si>
  <si>
    <t>NSTW</t>
  </si>
  <si>
    <t>Phân theo chi phí</t>
  </si>
  <si>
    <t>Xây lắp</t>
  </si>
  <si>
    <t>ĐB, GPMB</t>
  </si>
  <si>
    <t>Lũy kế vốn đã bố trí đến hết năm 2025</t>
  </si>
  <si>
    <t>NGÀNH, LĨNH VỰC</t>
  </si>
  <si>
    <t>AN NINH TRẬT TỰ VÀ AN TOÀN XH</t>
  </si>
  <si>
    <t>GIÁO DỤC - ĐÀO TẠO VÀ GIÁO DỤC DẠY NGHỀ</t>
  </si>
  <si>
    <t>KHOA HỌC - CÔNG NGHỆ</t>
  </si>
  <si>
    <t xml:space="preserve"> Y TẾ - DÂN SỐ VÀ GIA ĐÌNH</t>
  </si>
  <si>
    <t>VĂN HÓA - THÔNG TIN</t>
  </si>
  <si>
    <t>BẢO VỆ MÔI TRƯỜNG</t>
  </si>
  <si>
    <t>THƯƠNG MẠI</t>
  </si>
  <si>
    <t>CẤP, THOÁT NƯỚC</t>
  </si>
  <si>
    <t>KHO TÀNG</t>
  </si>
  <si>
    <t>THỦY LỢI - THỦY SẢN</t>
  </si>
  <si>
    <t>Sơ bộ quy mô đầu tư</t>
  </si>
  <si>
    <t>a</t>
  </si>
  <si>
    <t>Dự án chuyển tiếp từ giai đoạn 2021-2025 sang giai đoạn 2026-2030</t>
  </si>
  <si>
    <t>Dự án khởi công mới giai đoạn 2026-2030</t>
  </si>
  <si>
    <t>b</t>
  </si>
  <si>
    <t>Sự cần thiết đầu tư (ngắn gọn)</t>
  </si>
  <si>
    <t>1. Quốc phòng: Các nhiệm vụ, chương trình, dự án thuộc các ngành, lĩnh vực phục vụ mục tiêu quốc phòng, cơ yếu, ứng phó với sự cố thiên tai và tìm kiếm cứu nạn của đơn vị chuyên trách trung ương và địa phương theo phân cấp; công tác rà phá bom, mìn, vật nổ phát triển công nghiệp quốc phòng theo hướng lưỡng dụng</t>
  </si>
  <si>
    <t>2. An ninh và trật tự, an toàn xã hội: Các nhiệm vụ, chương trình, dự án thuộc các ngành, lĩnh vực phục vụ mục tiêu an ninh và trật tự, an toàn xã hội, phòng cháy, chữa cháy, điều tra phòng, chống tội phạm, thi hành án hình sự, ứng phó với sự cố thiên tai và tìm kiếm cứu nạn của đơn vị chuyên trách Trung ương và địa phương theo phân cấp.</t>
  </si>
  <si>
    <t>4. Khoa học, công nghệ: Các nhiệm vụ, chương trình, dự án đầu tư xây dựng cơ sở hạ tầng, cơ sở vật chất, trang thiết bị, công nghệ phục vụ mục tiêu phát triển khoa học, công nghệ, thí nghiệm, thực nghiệm, phân tích, kiểm định, kiểm nghiệm, tiêu chuẩn - đo lường - chất lượng, sở hữu trí tuệ, thiết kế chuyên dụng trong lĩnh vực khoa học tự nhiên và kỹ thuật, ứng dụng và chuyển giao công nghệ, vi mạch bán dẫn, trí tuệ nhân tạo; trung tâm đổi mới sáng tạo, nghiên cứu và phát triển, hỗ trợ phát triển công nghiệp, khu công nghệ cao, khu nông nghiệp, lâm nghiệp, thủy sản ứng dụng công nghệ cao</t>
  </si>
  <si>
    <t>5. Y tế, dân số và gia đình: Các nhiệm vụ, chương trình, dự án đầu tư xây dựng cơ sở hạ tầng, cơ sở vật chất, trang thiết bị phục vụ mục tiêu về y tế (bao gồm y tế dự phòng; khám bệnh, chữa bệnh, cấp cứu, phục hồi chức năng; y học cổ truyền; giám định y khoa, pháp y, pháp y tâm thần; kiểm định, kiểm nghiệm dược phẩm, mỹ phẩm và các hoạt động khác thuộc lĩnh vực y tế), dân số, gia đình, sức khỏe sinh sản, vệ sinh an toàn thực phẩm</t>
  </si>
  <si>
    <t>6. Văn hóa, thông tin gồm các nhiệm vụ, chương trình, dự án phục vụ các mục tiêu thuộc các lĩnh vực sau:
a) Văn hóa: Bảo vệ, bảo tồn giá trị di sản văn hóa vật thể và phi vật thể, văn hóa dân tộc; phát triển văn học nghệ thuật, điện ảnh, thư viện, bảo tàng, văn hóa cơ sở, các loại hình nghệ thuật biểu diễn; phát triển hệ thống thiết chế văn hóa, các công trình văn hóa;
b) Thông tin: Cơ sở hạ tầng, cơ sở vật chất, trang thiết bị phục vụ hoạt động xuất bản, báo chí của Nhà nước.</t>
  </si>
  <si>
    <t>7. Phát thanh, truyền hình, thông tấn: Các nhiệm vụ, chương trình, dự án đầu tư xây dựng cơ sở hạ tầng, cơ sở vật chất, trang thiết bị phục vụ các mục tiêu phát thanh, truyền hình, thông tấn nhằm thực hiện nhiệm vụ chính trị, nhiệm vụ xã hội và công ích thiết yếu</t>
  </si>
  <si>
    <t>8. Thể dục, thể thao: Các nhiệm vụ, chương trình, dự án đầu tư xây dựng cơ sở hạ tầng, cơ sở vật chất, trang thiết bị phục vụ các mục tiêu phát triển thể dục, thể thao</t>
  </si>
  <si>
    <t>9. Bảo vệ môi trường gồm các nhiệm vụ, chương trình, dự án phục vụ các mục tiêu thuộc các lĩnh vực sau:
a) Môi trường: cơ sở hạ tầng, cơ sở vật chất, trang thiết bị quan trắc, cảnh báo môi trường, khắc phục ô nhiễm môi trường, cải thiện môi trường, xử lý chất thải, nước thải, tăng trưởng xanh, thích ứng với biến đổi khí hậu và phát triển bền vững;
b) Tài nguyên: cơ sở hạ tầng, cơ sở vật chất, trang thiết bị đo đạc bản đồ, khí tượng thủy văn, thăm dò địa chất, khoáng sản, bảo vệ tài nguyên thiên nhiên, đa dạng sinh học</t>
  </si>
  <si>
    <t>11. Hoạt động của các cơ quan quản lý nhà nước, đơn vị sự nghiệp công lập, tổ chức chính trị và các tổ chức chính trị - xã hội: Các nhiệm vụ, chương trình, dự án phục vụ mục tiêu xây dựng, cải tạo, nâng cấp trụ sở, nhà công vụ, mua sắm trang thiết bị của các cơ quan thuộc hệ thống chính trị, nhà nước; dự án mua mới, xây dựng và cải tạo trụ sở làm việc, cải tạo, nâng cấp nhà ở, mua sắm trang thiết bị của các cơ quan Việt Nam ở nước ngoài</t>
  </si>
  <si>
    <t>12. Xã hội: các nhiệm vụ, chương trình, dự án đầu tư xây dựng, cải tạo, nâng cấp cơ sở hạ tầng, cơ sở vật chất, mua sắm trang thiết bị của các cơ sở điều dưỡng, phục hồi chức năng, nuôi dưỡng người có công; hỗ trợ việc làm; chăm sóc, điều dưỡng sức khỏe người lao động; cơ sở hỗ trợ hoạt động thanh thiếu niên, phụ nữ, nông dân; xây dựng, cải tạo, nâng cấp các công trình ghi công liệt sỹ; cơ sở cai nghiện và trợ giúp xã hội khác; nhà lưu trú cho người lao động</t>
  </si>
  <si>
    <t>13. Các nhiệm vụ, chương trình, dự án khác theo quy định của pháp luật: hỗ trợ đầu tư cho các đối tượng, chính sách khác theo quyết định của Thủ tướng Chính phủ; các nhiệm vụ, chương trình, dự án thuộc đối tượng đầu tư công chưa phân loại được vào 12 ngành, lĩnh vực nêu trên</t>
  </si>
  <si>
    <t>Ghi chú:</t>
  </si>
  <si>
    <t>Mã ngành kinh tế (loại, khoản)</t>
  </si>
  <si>
    <t>Số quyết định; ngày tháng, năm</t>
  </si>
  <si>
    <t>…</t>
  </si>
  <si>
    <t>ĐỊNH CANH, ĐỊNH CƯ</t>
  </si>
  <si>
    <t>KHU CÔNG NGHIỆP VÀ KHU KINH TẾ</t>
  </si>
  <si>
    <t>GIAO THÔNG ĐƯỜNG BỘ</t>
  </si>
  <si>
    <t>CÔNG NGHỆ THÔNG TIN</t>
  </si>
  <si>
    <t>BẢO ĐẢM XÃ HỘI</t>
  </si>
  <si>
    <t>10. Các hoạt động kinh tế gồm các nhiệm vụ, chương trình, dự án phục vụ các mục tiêu thuộc các lĩnh vực sau:
a) Nông nghiệp, lâm nghiệp, diêm nghiệp, thủy lợi và thủy sản: cơ sở hạ tầng, cơ sở vật chất, trang thiết bị cho nông nghiệp, lâm nghiệp, diêm nghiệp, thủy lợi và thủy sản; kinh tế nông thôn;
b) Công nghiệp: cấp điện nông thôn, miền núi và hải đảo; các nhiệm vụ, dự án thuộc lĩnh vực dầu khí theo quyết định của Thủ tướng Chính phủ, cơ sở vật chất và trang thiết bị in, đúc tiền;
c) Giao thông: kết cấu hạ tầng giao thông đường bộ, đường sắt, đường thủy nội địa, hàng hải, cảng hàng không, sân bay;
d) Khu công nghiệp và khu kinh tế: hạ tầng các khu kinh tế ven biển, khu kinh tế cửa khẩu, khu kinh tế chuyên biệt, khu thương mại tự do và hạ tầng khu công nghiệp, cụm công nghiệp;
đ) Thương mại: chợ dân sinh, chợ đầu mối, trung tâm logistic, trung tâm hội chợ triển lãm, kết cấu hạ tầng xuất khẩu, nhập khẩu;
e) Cấp nước, thoát nước;
g) Kho tàng: cơ sở hạ tầng, cơ sở vật chất, trang thiết bị kho tàng, kho lưu trữ chuyên dụng, kho dự trữ quốc gia, lưu trữ hồ sơ, tài liệu, kho vật chứng;
h) Du lịch: cơ sở hạ tầng nhằm phát triển du lịch bền vững tại các khu, điểm, địa bàn du lịch;
l) Công nghệ thông tin: cơ sở hạ tầng, cơ sở vật chất, trang thiết bị phục vụ nhằm thực hiện nhiệm vụ chính trị, nhiệm vụ xã hội và công ích thiết yếu; hạ tầng số; hạ tầng phát triển mạng điện báo đặc biệt phục vụ cơ quan Đảng, Nhà nước;</t>
  </si>
  <si>
    <t>3. Giáo dục, đào tạo và giáo dục nghề nghiệp: Các nhiệm vụ, chương trình, dự án đầu tư xây dựng cơ sở hạ tầng, cơ sở vật chất, trang thiết bị phục vụ mục tiêu giáo dục, đào tạo và giáo dục nghề nghiệp thuộc các cấp học từ mầm non đến THPT.</t>
  </si>
  <si>
    <t>PHÁT THANH - TRUYỀN HÌNH</t>
  </si>
  <si>
    <t>Quyết định chủ trương đầu tư/ Quyết định đầu tư dự án (*)</t>
  </si>
  <si>
    <t>Đề xuất nhu cầu kế hoạch vốn đầu tư công năm 2026</t>
  </si>
  <si>
    <t>Đề xuất nhu cầu kế hoạch vốn đầu tư công trung hạn giai đoạn 2026-2030</t>
  </si>
  <si>
    <t>(*) Ghi quyết định chủ trương đầu tư đối với dự án khởi công mới kế hoạch đầu tư công giai đoạn 2026 - 2030 và dự kiến tổng mức đầu tư; ghi quyết định đầu tư đối với dự án chuyển tiếp, khởi công mới năm 2026 và tổng mức đầu tư</t>
  </si>
  <si>
    <t>Tổng mức đầu tư/ Dự kiến tổng mức đầu tư (*)</t>
  </si>
  <si>
    <r>
      <t xml:space="preserve">Bổ sung thông tin đối với các dự án </t>
    </r>
    <r>
      <rPr>
        <b/>
        <sz val="11"/>
        <color rgb="FFFF0000"/>
        <rFont val="Times New Roman"/>
        <family val="1"/>
      </rPr>
      <t>đầu tư mới</t>
    </r>
    <r>
      <rPr>
        <b/>
        <sz val="11"/>
        <rFont val="Times New Roman"/>
        <family val="1"/>
      </rPr>
      <t xml:space="preserve"> giai đoạn 2026 - 2030</t>
    </r>
  </si>
  <si>
    <t>Sự phù hợp Quy hoạch, kế hoạch và văn bản chỉ đạo (nếu có)</t>
  </si>
  <si>
    <t>Thời gian khởi công - Hoàn thành</t>
  </si>
  <si>
    <t>Ngân sách thành phố</t>
  </si>
  <si>
    <t>NS thành phố</t>
  </si>
  <si>
    <t>Chủ đầu tư</t>
  </si>
  <si>
    <t>Quản lý dự án</t>
  </si>
  <si>
    <r>
      <t xml:space="preserve">DỰ KIẾN NHU CẦU KẾ HOẠCH VỐN ĐẦU TƯ CÔNG TRUNG HẠN GIAI ĐOẠN 2026-2030 VÀ KẾ HOẠCH ĐẦU TƯ CÔNG NĂM 2026 DỰ ÁN ODA - VỐN NƯỚC NGOÀI
</t>
    </r>
    <r>
      <rPr>
        <sz val="14"/>
        <rFont val="Times New Roman"/>
        <family val="1"/>
      </rPr>
      <t>(</t>
    </r>
    <r>
      <rPr>
        <i/>
        <sz val="14"/>
        <rFont val="Times New Roman"/>
        <family val="1"/>
      </rPr>
      <t>Kèm theo Công văn số:           /STC-TH ngày          /10/2025 của Sở Tài chính</t>
    </r>
    <r>
      <rPr>
        <sz val="14"/>
        <rFont val="Times New Roman"/>
        <family val="1"/>
      </rPr>
      <t>)</t>
    </r>
  </si>
  <si>
    <t>Danh mục lĩnh vực/ dự án</t>
  </si>
  <si>
    <t>Mã số dự án</t>
  </si>
  <si>
    <t>Nhà tài trợ</t>
  </si>
  <si>
    <t>Ngày ký Hiệp định</t>
  </si>
  <si>
    <t>Ngày kết thúc Hiệp định</t>
  </si>
  <si>
    <t>Ngày gia hạn Hiệp định (nếu có)</t>
  </si>
  <si>
    <t>Số Quyết định; ngày, tháng, năm</t>
  </si>
  <si>
    <t>Thời gian thực hiện dự án</t>
  </si>
  <si>
    <t>Thời gian thực hiện dự án điều chỉnh (nếu có)</t>
  </si>
  <si>
    <t>Lũy kế bố trí kế hoạch vốn đến hết năm 2025</t>
  </si>
  <si>
    <t>Đề xuất kế hoạch đầu tư công trung hạn giai đoạn 2026 - 2030</t>
  </si>
  <si>
    <t>Đề xuất kế hoạch đầu tư công năm 2026</t>
  </si>
  <si>
    <t>Vốn đối ứng</t>
  </si>
  <si>
    <t>Vốn nước ngoài</t>
  </si>
  <si>
    <t>Trong đó</t>
  </si>
  <si>
    <t>Tính bằng ngoại tê</t>
  </si>
  <si>
    <t>Cấp phát</t>
  </si>
  <si>
    <t>Vay lại</t>
  </si>
  <si>
    <t>NS tỉnh</t>
  </si>
  <si>
    <t>TỔNG SỐ</t>
  </si>
  <si>
    <t>Y TẾ, DÂN SỐ VÀ GIA ĐÌNH</t>
  </si>
  <si>
    <t>Chương trình Đầu tư phát triển mạng lưới y tế cơ sở vùng khó khăn tỉnh Quảng Nam</t>
  </si>
  <si>
    <t>1550-26/6/24</t>
  </si>
  <si>
    <t>2022-2025</t>
  </si>
  <si>
    <t>6,658 triệu USD</t>
  </si>
  <si>
    <t>II.1</t>
  </si>
  <si>
    <t>NÔNG, LÂM, DIÊM NGHIỆP; THỦY LỢI, THỦY SẢN; ĐỊNH CANH ĐỊNH CƯ</t>
  </si>
  <si>
    <t xml:space="preserve">Chống xói lở và bảo vệ bền vững bờ biển Hội An </t>
  </si>
  <si>
    <t>AFD</t>
  </si>
  <si>
    <t>29/12/2023</t>
  </si>
  <si>
    <t>31/01/2028</t>
  </si>
  <si>
    <t>1652-04/8/23</t>
  </si>
  <si>
    <t>2019-2026</t>
  </si>
  <si>
    <t>35,0 triệu Euro</t>
  </si>
  <si>
    <t>Xây dựng cơ sở hạ tầng thích ứng với biến đổi khí hậu cho đồng bào dân tộc thiểu số (CRIEM)</t>
  </si>
  <si>
    <t>ADB</t>
  </si>
  <si>
    <t>31/12/2021</t>
  </si>
  <si>
    <t>30/11/2026</t>
  </si>
  <si>
    <t>328-29/01/21; 1182-29/4/22;  1645-04/8/23</t>
  </si>
  <si>
    <t>2021-2024</t>
  </si>
  <si>
    <t>2021-2026</t>
  </si>
  <si>
    <t>29,841 triệu USD</t>
  </si>
  <si>
    <t>Dự án ….........</t>
  </si>
  <si>
    <t>….....................</t>
  </si>
  <si>
    <t>II.2</t>
  </si>
  <si>
    <t>Liên kết vùng miền Trung tỉnh Quảng Nam</t>
  </si>
  <si>
    <t>EDCF</t>
  </si>
  <si>
    <t>31/8/2020</t>
  </si>
  <si>
    <t>546-06/02/18; 1412-26/5/20; 2604-14/9/21</t>
  </si>
  <si>
    <t>2020-2024</t>
  </si>
  <si>
    <t>25,474 triệu USD</t>
  </si>
  <si>
    <t>Phát triển tích hợp thích ứng tỉnh Quảng Nam</t>
  </si>
  <si>
    <t>WB</t>
  </si>
  <si>
    <t>574-14/3/24</t>
  </si>
  <si>
    <t>2022-2027</t>
  </si>
  <si>
    <t>76,57 triệu USD</t>
  </si>
  <si>
    <t>Biểu mẫu 02</t>
  </si>
  <si>
    <t>ĐVT: Triệu đồng</t>
  </si>
  <si>
    <t>Nâng cấp ở rộng đường Giao thông ĐH4  từ Trung tâm xã đi  thôn Achoong</t>
  </si>
  <si>
    <t>Nâng cấp Mở rộng đường giao thông từ từ Trung tâm xã đi thôn Ariing</t>
  </si>
  <si>
    <t>Đường Giao thông từ thôn thôn Ariêu đi khu sản xuất Pinang</t>
  </si>
  <si>
    <t>Đường Giao thông đi khu sản xuất Ka Lanh</t>
  </si>
  <si>
    <t>Đường Giao thông đi khu sản xuất Tư Rưl</t>
  </si>
  <si>
    <t>Đường Giao thông đi khu sản xuất Pa Gar</t>
  </si>
  <si>
    <t>Đường Giao thông đi khu sản xuất Ta căl- Pa dưn- Cư đal</t>
  </si>
  <si>
    <t>Đường Giao thông đi khu sản xuất Abo</t>
  </si>
  <si>
    <t>Đường Giao thông đi khu sản xuất Ra diêng</t>
  </si>
  <si>
    <t>Đường Giao thông đi khu sản xuất khu Gốp</t>
  </si>
  <si>
    <t>Địa điểm</t>
  </si>
  <si>
    <t>Ariing</t>
  </si>
  <si>
    <t>Đường Giao thông đi khu sản xuất Za moong</t>
  </si>
  <si>
    <t>Đường Giao thông đi khu sản xuất Ađhố</t>
  </si>
  <si>
    <t>Atu 1</t>
  </si>
  <si>
    <t xml:space="preserve">Đường Giao thông đi khu sản xuất  đồi Atu </t>
  </si>
  <si>
    <t>Đường Giao thông đi khu sản xuất  Cư noong</t>
  </si>
  <si>
    <t>Thủy lợi Zư rớt</t>
  </si>
  <si>
    <t>Atu 2</t>
  </si>
  <si>
    <t>Xử lý hệ thống thoát nước thôn Ariing</t>
  </si>
  <si>
    <t>Xây dựng nhà sinh hoạt cộng đồng gắn với phòng chống thiên tai thôn Ariing</t>
  </si>
  <si>
    <t>Xây dựng nhà sinh hoạt cộng đồng gắn với phòng chống thiên tai thôn Arâng</t>
  </si>
  <si>
    <t>Xây dựng nhà sinh hoạt cộng đồng gắn với phòng chống thiên tai  thôn Agriih</t>
  </si>
  <si>
    <t>Xây dựng nhà sinh hoạt cộng đồng gắn với phòng chống thiên tai  thôn T'râm</t>
  </si>
  <si>
    <t>Xây dựng nhà sinh hoạt cộng đồng gắn với phòng chống thiên tai  thôn Voong</t>
  </si>
  <si>
    <t>Xây dựng nhà sinh hoạt cộng đồng gắn với phòng chống thiên tai  thôn Abaanh I</t>
  </si>
  <si>
    <t>Xây dựng nhà sinh hoạt cộng đồng gắn với phòng chống thiên tai  thôn Abaanh II</t>
  </si>
  <si>
    <t>Xây dựng nhà sinh hoạt cộng đồng gắn với phòng chống thiên tai  thôn Dâm II</t>
  </si>
  <si>
    <t>Xây dựng nhà sinh hoạt cộng đồng gắn với phòng chống thiên tai  thôn Atu I</t>
  </si>
  <si>
    <t>Xây dựng nhà sinh hoạt cộng đồng gắn với phòng chống thiên tai  thôn Atu II</t>
  </si>
  <si>
    <t>Xây dựng nhà sinh hoạt cộng đồng gắn với phòng chống thiên tai  thôn H'juh</t>
  </si>
  <si>
    <t>Xây dựng nhà sinh hoạt cộng đồng gắn với phòng chống thiên tai  thôn Dhung</t>
  </si>
  <si>
    <t>Xây dựng nhà sinh hoạt cộng đồng gắn với phòng chống thiên tai  thôn Arooi</t>
  </si>
  <si>
    <t>Xây dựng nhà sinh hoạt cộng đồng gắn với phòng chống thiên tai  thôn Da'ding</t>
  </si>
  <si>
    <t>Xây dựng nhà sinh hoạt cộng đồng gắn với phòng chống thiên tai  thôn Ating</t>
  </si>
  <si>
    <t>Xây dựng nhà sinh hoạt cộng đồng gắn với phòng chống thiên tai  thôn Pứt</t>
  </si>
  <si>
    <t>Xây dựng cầu bản vào khu sản xuất suối Ri Gíh</t>
  </si>
  <si>
    <t>Xử lý mương thoát nước thôn G'lao</t>
  </si>
  <si>
    <t>Xử lý hệ thống thoát nước thôn Arâng</t>
  </si>
  <si>
    <t>Xử lý hệ thống thoát nước thôn Ga'nil</t>
  </si>
  <si>
    <t>Xử lý hệ thống thoát nước thôn  T'râm</t>
  </si>
  <si>
    <t>Xử lý hệ thống thoát nước thôn  Agiih</t>
  </si>
  <si>
    <t>Xử lý mương thoát nước thôn Voong</t>
  </si>
  <si>
    <t>Xử lý mương thoát nước thôn Ariêu</t>
  </si>
  <si>
    <t>Xử lý mương thoát nước thôn Abaanh I</t>
  </si>
  <si>
    <t>Xử lý mương thoát nước thôn Abaanh II</t>
  </si>
  <si>
    <t>Xử lý mương thoát nước thôn Dâm I</t>
  </si>
  <si>
    <t>Xử lý mương thoát nước thôn Dâm II</t>
  </si>
  <si>
    <t>Xử lý mương thoát nước thôn Achoong</t>
  </si>
  <si>
    <t>Xử lý mương thoát nước thôn Cha'nốc</t>
  </si>
  <si>
    <t>Xử lý mương thoát nước thôn Atu I</t>
  </si>
  <si>
    <t>Xử lý mương thoát nước thôn Atu II</t>
  </si>
  <si>
    <t>Xử lý mương thoát nước thôn H'juh II</t>
  </si>
  <si>
    <t xml:space="preserve">Xử lý mương thoát nước thôn Ch'lăng </t>
  </si>
  <si>
    <t>Xử lý mương thoát nước thôn Dhung</t>
  </si>
  <si>
    <t>Xử lý mương thoát nước thôn Arooi</t>
  </si>
  <si>
    <t>Xử lý mương thoát nước thôn Ating</t>
  </si>
  <si>
    <t>Xử lý mương thoát nước thôn Da'ding</t>
  </si>
  <si>
    <t>Xử lý mương thoát nước thôn Pứt</t>
  </si>
  <si>
    <t>Hệ thống điện chiếu sáng công cộng thôn Ki'nonh</t>
  </si>
  <si>
    <t>Hệ thống điện chiếu sáng công cộng thôn Ga'nil</t>
  </si>
  <si>
    <t>Hệ thống điện chiếu sáng công cộng thôn T'râm</t>
  </si>
  <si>
    <t>Hệ thống điện chiếu sáng công cộng thôn Voong</t>
  </si>
  <si>
    <t>Hệ thống điện chiếu sáng công cộng thôn Ariêu</t>
  </si>
  <si>
    <t>Hệ thống điện chiếu sáng công cộng thôn Abaanh 1</t>
  </si>
  <si>
    <t>Hệ thống điện chiếu sáng công cộng thôn Abaanh 2</t>
  </si>
  <si>
    <t>Hệ thống điện chiếu sáng công cộng thôn Dâm 1</t>
  </si>
  <si>
    <t>Hệ thống điện chiếu sáng công cộng thôn Dâm 2</t>
  </si>
  <si>
    <t>Hệ thống điện chiếu sáng công cộng thôn Achoong</t>
  </si>
  <si>
    <t>Hệ thống điện chiếu sáng công cộng thôn Atu 1</t>
  </si>
  <si>
    <t>Hệ thống điện chiếu sáng công cộng thôn Atu 2</t>
  </si>
  <si>
    <t>Hệ thống điện chiếu sáng công cộng thôn H'júh</t>
  </si>
  <si>
    <t>Hệ thống điện chiếu sáng công cộng thôn Ch'nốc</t>
  </si>
  <si>
    <t>Hệ thống điện chiếu sáng công cộng thôn Dhung</t>
  </si>
  <si>
    <t>Hệ thống điện chiếu sáng công cộng thôn Arooi</t>
  </si>
  <si>
    <t>Hệ thống điện chiếu sáng công cộng thôn Ating</t>
  </si>
  <si>
    <t>Hệ thống điện chiếu sáng công cộng thôn Da'ding</t>
  </si>
  <si>
    <t>Hệ thống điện chiếu sáng công cộng thôn Glao</t>
  </si>
  <si>
    <t>Hệ thống điện chiếu sáng công cộng thôn Pứt</t>
  </si>
  <si>
    <t>Hệ thống chống sét công cộng thôn Arâng</t>
  </si>
  <si>
    <t>Hệ thống chống sét công cộng thôn Ariing</t>
  </si>
  <si>
    <t>Hệ thống chống sét công cộng thôn Ki'nonh</t>
  </si>
  <si>
    <t>Hệ thống chống sét công cộng thôn Ga'nil</t>
  </si>
  <si>
    <t>Hệ thống chống sét công cộng thôn T'râm</t>
  </si>
  <si>
    <t>Hệ thống chống sét công cộng thôn Ariêu</t>
  </si>
  <si>
    <t>Hệ thống chống sét công cộng thôn Abaanh 1</t>
  </si>
  <si>
    <t>Hệ thống chống sét công cộng thôn Dâm 1</t>
  </si>
  <si>
    <t>Hệ thống chống sét công cộng thôn Achoong</t>
  </si>
  <si>
    <t>Hệ thống chống sét công cộng thôn Atu 1</t>
  </si>
  <si>
    <t>Hệ thống chống sét công cộng thôn Atu 2</t>
  </si>
  <si>
    <t>Hệ thống chống sét công cộng thôn H'júh</t>
  </si>
  <si>
    <t>Hệ thống chống sét công cộng thôn Dhung</t>
  </si>
  <si>
    <t>Hệ thống chống sét công cộng thôn Arooi</t>
  </si>
  <si>
    <t>Hệ thống chống sét công cộng thôn Ating</t>
  </si>
  <si>
    <t>Hệ thống chống sét công cộng thôn Da'ding</t>
  </si>
  <si>
    <t>Hệ thống chống sét công cộng thôn Pứt</t>
  </si>
  <si>
    <t>Đường vào khu sản xuất Chinoong</t>
  </si>
  <si>
    <t>Dâm 2</t>
  </si>
  <si>
    <t>Đường và khu sản xuất đồi Pu</t>
  </si>
  <si>
    <t>Voong</t>
  </si>
  <si>
    <t>Đầu tư nước thủy lợi vào khu SX đồi Pu</t>
  </si>
  <si>
    <t>Thủy lợi khu SX Bhiriu</t>
  </si>
  <si>
    <t>Xây dựng khu trung tâm thể dục thể thao xã</t>
  </si>
  <si>
    <t>Xây dựng khu thể dục thể thao các điểm thôn</t>
  </si>
  <si>
    <t>Đầu tư du lịch Pơmu</t>
  </si>
  <si>
    <t>Đầu tư hạ tầng kỹ thuật công nghệ thông tin tại 24 điểm thôn</t>
  </si>
  <si>
    <t>Achoong</t>
  </si>
  <si>
    <t>Hùng Sơn</t>
  </si>
  <si>
    <t>Phát triển kinh tế nuôi trồng thủy sản trên lồng hồ</t>
  </si>
  <si>
    <t>Xây dựng đường mươi tưới tiêu khu sản xuất Đhngoong</t>
  </si>
  <si>
    <t>Xây dựng đường mươi tưới tiêu khu sản xuất Chirưn</t>
  </si>
  <si>
    <t>Cha'nốc</t>
  </si>
  <si>
    <t>Atu II</t>
  </si>
  <si>
    <t>Cha'lăng</t>
  </si>
  <si>
    <t>Glao</t>
  </si>
  <si>
    <t>Da'ding</t>
  </si>
  <si>
    <t>Sửa chữa, nâng cấp đường liên xã từ ĐH14 đến xã La ÊÊ phục vụ phát triển kinh tế xã hội và đảm bảo an ninh quốc phòng tại địa phương</t>
  </si>
  <si>
    <t xml:space="preserve">Xây dựng hạ tầng vùng trồng dược liệu </t>
  </si>
  <si>
    <t>Hệ thống điện chiếu sáng công cộng thôn Arâng</t>
  </si>
  <si>
    <t>Hệ thống điện chiếu sáng công cộng thôn Ariing</t>
  </si>
  <si>
    <t>Arâng</t>
  </si>
  <si>
    <t>Ki'noonh</t>
  </si>
  <si>
    <t>Ga'nil</t>
  </si>
  <si>
    <t>Hệ thống điện chiếu sáng công cộng thôn Agriíh</t>
  </si>
  <si>
    <t>Agriih</t>
  </si>
  <si>
    <t>T'râm</t>
  </si>
  <si>
    <t>Ariêu</t>
  </si>
  <si>
    <t>Abaanh 1</t>
  </si>
  <si>
    <t>Abaanh 2</t>
  </si>
  <si>
    <t>Dâm 1</t>
  </si>
  <si>
    <t>H'juh</t>
  </si>
  <si>
    <t>Hệ thống điện chiếu sáng công cộng thôn Cha'lăng</t>
  </si>
  <si>
    <t>Dhung</t>
  </si>
  <si>
    <t>Arooi</t>
  </si>
  <si>
    <t>Ating</t>
  </si>
  <si>
    <t>G'lao</t>
  </si>
  <si>
    <t>Pứt</t>
  </si>
  <si>
    <t>Arâng-Ganil</t>
  </si>
  <si>
    <t>A râng</t>
  </si>
  <si>
    <t>Hệ thống chống sét công cộng thôn Agriih</t>
  </si>
  <si>
    <t>Hệ thống điện chiếu sáng công cộng thôn Cha'nốc</t>
  </si>
  <si>
    <t>Hệ thống chống sét công cộng thôn Cha'lăng</t>
  </si>
  <si>
    <t>Atiing</t>
  </si>
  <si>
    <t>Hệ thống chống sét công cộng thôn G'lao</t>
  </si>
  <si>
    <t>Cầu treo vào khu sản xuất Ra diêng</t>
  </si>
  <si>
    <t>Cầu treo đi khu sản xuất khu Ga rương</t>
  </si>
  <si>
    <t>Xây dựng thủy lợi Abo</t>
  </si>
  <si>
    <t>Xây dựng thủy lợi Đông K lông</t>
  </si>
  <si>
    <t>Xây dựng thủy lợi Gốp</t>
  </si>
  <si>
    <t>Xây dựng thủy lợi Ra diêng</t>
  </si>
  <si>
    <t>Xây dựng thủy lợi Ta vạc</t>
  </si>
  <si>
    <t>Xây dựng thủy lợi Đhi Đhú</t>
  </si>
  <si>
    <t>Xây dựng thủy lợi Ra Gương</t>
  </si>
  <si>
    <t>Atu 1 và Atu 2</t>
  </si>
  <si>
    <t>Sửa chữa trạm y tế điểm Gari</t>
  </si>
  <si>
    <t>Sửa chữa trạm y tế  điểm Ch'ơm</t>
  </si>
  <si>
    <t xml:space="preserve">Xây dựng nhà sinh hoạt cộng đồng gắn với phòng chống thiên tai thôn Ga'nil </t>
  </si>
  <si>
    <t>Abaanh I</t>
  </si>
  <si>
    <t>Abaanh II</t>
  </si>
  <si>
    <t>Dâm II</t>
  </si>
  <si>
    <t>Xây dựng nhà sinh hoạt cộng đồng gắn với phòng chống thiên tai  thôn Cha'nốc</t>
  </si>
  <si>
    <t>Xây dựng nhà sinh hoạt cộng đồng gắn với phòng chống thiên tai  thôn Cha'lăng</t>
  </si>
  <si>
    <t xml:space="preserve">NÔNG - LÂM </t>
  </si>
  <si>
    <t>Xây dựng hạ tầng phát triển cá tầm, các loại cá khác</t>
  </si>
  <si>
    <t>Xây dựng Thủy lợi Cha long</t>
  </si>
  <si>
    <t>NGHĨA TRANG</t>
  </si>
  <si>
    <t>Nâng cấp, sửa chữa điểm trường các thôn trên địa bàn xã</t>
  </si>
  <si>
    <t>San ủi mặt bằng  bố trí dân cư gắn với sản xuất nông lam nghiệp  thôn Ariing (khu mới)</t>
  </si>
  <si>
    <t>Đường giao thông đi vào khu sản xuất Zi liêng</t>
  </si>
  <si>
    <t>Xây dựng khu công nghiệp cửa khẩu phụ Cha'nốc</t>
  </si>
  <si>
    <t xml:space="preserve">Xây dựng nhà bảo bảo tàng trưng bày văn hóa </t>
  </si>
  <si>
    <t>Xây dựng Chợ Trung tâm xã Hùng Sơn</t>
  </si>
  <si>
    <t>Du lịch cộng đồng tại Gari và đồi tranh thôn Cha'nốc</t>
  </si>
  <si>
    <t>Xây dựng nghĩa trang thôn Arâng</t>
  </si>
  <si>
    <t>Đường Giao thông từ thôn Abaanh I đi cửa khẩu phụ Cha'nốc</t>
  </si>
  <si>
    <t>Arâng, Ariing</t>
  </si>
  <si>
    <t>Bổ sung thông tin đối với các dự án đầu tư mới giai đoạn 2026 - 2030</t>
  </si>
  <si>
    <t>San ủi mặt bằng  bố trí dân cư gắn với sản xuất nông lam nghiệp  thôn T'râm (khu mới)</t>
  </si>
  <si>
    <t>San ủi mặt bằng  bố trí dân cư gắn với sản xuất nông lam nghiệp  thôn Ga'nil (khu mới)</t>
  </si>
  <si>
    <t>San ủi mặt bằng  bố trí dân cư gắn với sản xuất nông lam nghiệp  thôn Agríh (khu mới)</t>
  </si>
  <si>
    <t>San ủi mặt bằng  bố trí dân cư gắn với sản xuất nông lam nghiệp  thôn Achoong (khu mới)</t>
  </si>
  <si>
    <t>San ủi mặt bằng  bố trí dân cư gắn với sản xuất nông lam nghiệp  thôn Atu 1 (khu mới)</t>
  </si>
  <si>
    <t>San ủi mặt bằng  bố trí dân cư gắn với sản xuất nông lam nghiệp  thôn Atu 2 (khu mới)</t>
  </si>
  <si>
    <t>San ủi mặt bằng  bố trí dân cư gắn với sản xuất nông lam nghiệp  thôn H'júh (khu mới)</t>
  </si>
  <si>
    <t>San ủi mặt bằng  bố trí dân cư gắn với sản xuất nông lam nghiệp  thôn Ch'lăng (khu mới)</t>
  </si>
  <si>
    <t>San ủi mặt bằng  bố trí dân cư gắn với sản xuất nông lam nghiệp  thôn Dhung (khu mới)</t>
  </si>
  <si>
    <t>San ủi mặt bằng  bố trí dân cư gắn với sản xuất nông lam nghiệp  thôn Da'ding (khu mới)</t>
  </si>
  <si>
    <t>San ủi mặt bằng  bố trí dân cư gắn với sản xuất nông lam nghiệp  thôn Pứt (khu mới)</t>
  </si>
  <si>
    <t>San ủi mặt bằng  bố trí dân cư gắn với sản xuất nông lam nghiệp  thôn Arooi (khu mới)</t>
  </si>
  <si>
    <t>San ủi mặt bằng  bố trí dân cư gắn với sản xuất nông lam nghiệp  thôn Ating (khu mới)</t>
  </si>
  <si>
    <t>San ủi mặt bằng  bố trí dân cư gắn với sản xuất nông lam nghiệp  thôn Glao (khu mới)</t>
  </si>
  <si>
    <t>San ủi mặt bằng  bố trí dân cư gắn với sản xuất nông lam nghiệp  thôn Voong (khu mới)</t>
  </si>
  <si>
    <t>San ủi mặt bằng  bố trí dân cư gắn với sản xuất nông lam nghiệp  thôn Ariêu (khu mới)</t>
  </si>
  <si>
    <t>San ủi mặt bằng  bố trí dân cư gắn với sản xuất nông lam nghiệp  thôn Dâm 1 (khu mới)</t>
  </si>
  <si>
    <t>San ủi mặt bằng  bố trí dân cư gắn với sản xuất nông lam nghiệp  thôn Dâm 2 (khu mới)</t>
  </si>
  <si>
    <t>San ủi mặt bằng  bố trí dân cư gắn với sản xuất nông lam nghiệp  thôn Abaanh 1 (khu mới)</t>
  </si>
  <si>
    <t>San ủi mặt bằng  bố trí dân cư gắn với sản xuất nông lam nghiệp  thôn Abaanh 2 (khu mới)</t>
  </si>
  <si>
    <t>Ch'nốc</t>
  </si>
  <si>
    <t>Ch'lăng</t>
  </si>
  <si>
    <t>Xây dựng nghĩa trang thôn Ariing</t>
  </si>
  <si>
    <t>Đường và khu sản xuất   Đhưngoong</t>
  </si>
  <si>
    <t>Cầu treo đi khu sản xuất khu Achâm</t>
  </si>
  <si>
    <t>Cầu treo đi khu sản xuất khu Achanh</t>
  </si>
  <si>
    <t>Mở đường vào khu SX cánh đồng Achêr</t>
  </si>
  <si>
    <t>Mở đường vào khu sản xuất đong Alước</t>
  </si>
  <si>
    <t>Mở đường vào khu sản xuất đong đông Pu</t>
  </si>
  <si>
    <t>Mở đường vào khu sản xuất Chinoong</t>
  </si>
  <si>
    <t>Mở đường khu sản xuất Ađhướch có chiều dài khoảng 5km (Voong)</t>
  </si>
  <si>
    <t>Mở đường khu sản xuất Arâng 3km (Voong)</t>
  </si>
  <si>
    <t>Kiên có hóa mặt đường và các công trình trên tuyến vào khu sản xuẩt adóh đã có mặt đường chiều dài toàn tuyến khoảng 1,5km</t>
  </si>
  <si>
    <t>Đầu tư xây dựng bê tông hóa đường vào khu sản xuất Bhiriu thôn Dâm II (đã có mặt đường có chiều dài khoàng 8km)</t>
  </si>
  <si>
    <t>Chi nác tới Pinang qua Đhưr Ngoong</t>
  </si>
  <si>
    <t>Đầu tư xây dựng thủy lợi  Chỉ rưn</t>
  </si>
  <si>
    <t>Đầu tư xây dựng thủy lợi Rếc Panét</t>
  </si>
  <si>
    <t>Đầu tư xây dựng thủy lợi Đông tí</t>
  </si>
  <si>
    <t>Đầu tư xây dựng thủy lợi Azoonh</t>
  </si>
  <si>
    <t>Đầu tư xây dựng thủy lợi Chinác qua Chitang</t>
  </si>
  <si>
    <t>Xaây dựng trạmy tế điểm Tr'hy</t>
  </si>
  <si>
    <t>Thủy lợi Tư Rưl</t>
  </si>
  <si>
    <t>San ủi mặt bằng  bố trí dân cư gắn với sản xuất nông lam nghiệp  thôn Cha'nốc (khu mới)</t>
  </si>
  <si>
    <t>Kè chống sạt lở thôn Ki'noonh</t>
  </si>
  <si>
    <t>Kè chống sạt lở thôn Pứt</t>
  </si>
  <si>
    <t>Kè chống sạt lở thôn Cha'nốc</t>
  </si>
  <si>
    <t>Kè chống sạt lở thôn Dâm I</t>
  </si>
  <si>
    <t>Kè chống sạt lở thôn Dâm II</t>
  </si>
  <si>
    <t>Kè chống sạt lở thôn Da'ding</t>
  </si>
  <si>
    <t>Kè chống sạt lở thôn Ga'nil</t>
  </si>
  <si>
    <t>Kè chống sạt lở thôn Ariing</t>
  </si>
  <si>
    <t>Xây dựng Bến xe Hùng Sơn</t>
  </si>
  <si>
    <t>Xây dựng nghĩa trang thôn Ga'nil</t>
  </si>
  <si>
    <t>Xây dựng nghĩa trang thôn Ki'noonh</t>
  </si>
  <si>
    <t>Xây dựng nghĩa trang thôn T'râm</t>
  </si>
  <si>
    <t>Xây dựng nghĩa trang thôn A griih</t>
  </si>
  <si>
    <t>Xây dựng nghĩa trang thôn Voong</t>
  </si>
  <si>
    <t>Xây dựng nghĩa trang thôn Abaanh 1</t>
  </si>
  <si>
    <t>Xây dựng nghĩa trang thôn Abaanh 2</t>
  </si>
  <si>
    <t>Xây dựng nghĩa trang thôn Dâm 1</t>
  </si>
  <si>
    <t>Xây dựng nghĩa trang thôn Dâm 2</t>
  </si>
  <si>
    <t>Xây dựng nghĩa trang thôn Achoong</t>
  </si>
  <si>
    <t>Xây dựng nghĩa trang thôn Cha'nốc</t>
  </si>
  <si>
    <t>Xây dựng nghĩa trang thôn Atu 1</t>
  </si>
  <si>
    <t>Xây dựng nghĩa trang thôn Atu 2</t>
  </si>
  <si>
    <t>Xây dựng nghĩa trang thôn H'juh</t>
  </si>
  <si>
    <t>Xây dựng nghĩa trang thôn Cha'lăng</t>
  </si>
  <si>
    <t>Xây dựng nghĩa trang thôn Dhung</t>
  </si>
  <si>
    <t>Xây dựng nghĩa trang thôn Arooi</t>
  </si>
  <si>
    <t>Xây dựng nghĩa trang thôn Glao</t>
  </si>
  <si>
    <t>Xây dựng nghĩa trang thôn Ating</t>
  </si>
  <si>
    <t>Xây dựng nghĩa trang thôn Da'ding</t>
  </si>
  <si>
    <t>Xây dựng nghĩa trang thôn Pứt</t>
  </si>
  <si>
    <t>Xây dựng Chợ nông thôn tại thôn Abaanh I</t>
  </si>
  <si>
    <t>Xây dựng chợ cửa khẩu tại Cha'nốc</t>
  </si>
  <si>
    <t>Dâm I</t>
  </si>
  <si>
    <t>Xử lý hệ thống thoát nước thôn Ki'noonh</t>
  </si>
  <si>
    <t>Xây dựng Trụ sở làm việc Công an xã xã</t>
  </si>
  <si>
    <t>Xây dựng Trụ sở làm việc Ban chỉ huy Quân sự xã</t>
  </si>
  <si>
    <t>San ủi mặt bằng  bố trí dân cư gắn với sản xuất nông lâm nghiệp  thôn Ki'noonh (khu mới)</t>
  </si>
  <si>
    <t>Đầu tư hạ tầng khoa học công nghệ trung tâm hành chính xã và tại tất cả các điểm thôn trên địa bàn</t>
  </si>
  <si>
    <t>Xây dựng nhà sinh hoạt cộng đồng gắn với phòng chống thiên tai  thôn Ariêu</t>
  </si>
  <si>
    <t>Xây dựng nhà sinh hoạt cộng đồng gắn với phòng chống thiên tai  thôn Glao</t>
  </si>
  <si>
    <t xml:space="preserve">Đầu tư cơ sở hạ tầng đài phát thanh tại trung tâm hành chính xã </t>
  </si>
  <si>
    <t xml:space="preserve"> Đường vào khu sản xuất Gađuy</t>
  </si>
  <si>
    <t xml:space="preserve"> Đường vào khu sản xuất Alum</t>
  </si>
  <si>
    <t xml:space="preserve"> Đường vào khu sản xuất Cơ ram</t>
  </si>
  <si>
    <t xml:space="preserve"> Đường vào khu sản xuất Tang Cơ Lông và Ralêêng</t>
  </si>
  <si>
    <t>Đầu tư xây dựng thủy lợi Ka đhung</t>
  </si>
  <si>
    <t>Đầu tư xây dựng thủy lợi Ta Lăm</t>
  </si>
  <si>
    <t xml:space="preserve"> Đường vào khu sản xuất Conh Glong</t>
  </si>
  <si>
    <t xml:space="preserve"> Đường vào khu sản xuất A dác</t>
  </si>
  <si>
    <t>Đầu tư xây dựng thủy lợi A cuốih</t>
  </si>
  <si>
    <t>NƯỚC SINH HOẠT</t>
  </si>
  <si>
    <t>Nhà máy nước sạch Trung tâm xã</t>
  </si>
  <si>
    <t>LĨNH VỰC HÀNH CHÍNH</t>
  </si>
  <si>
    <t>Xây dựng trụ sở hành chính xã Hùng Sơn</t>
  </si>
  <si>
    <t xml:space="preserve">Đầu tư nước thủy lợi Ch'loong </t>
  </si>
  <si>
    <t xml:space="preserve">Xây dựng đường mương thủy lợi la lếh </t>
  </si>
  <si>
    <t>Đầu tư xây dựng thủy lợi Tơvăng</t>
  </si>
  <si>
    <t>Đầu tư mương thủy lợi tang glao</t>
  </si>
  <si>
    <t>Đầu tư xây dựng thủy lợi Adác</t>
  </si>
  <si>
    <t>Ki'nonh</t>
  </si>
  <si>
    <t>Xây dựng Trạm Y tế xã Hùng Sơn</t>
  </si>
  <si>
    <t>Nhà máy xử lý rác thải Trung tâm xã Hùng Sơn</t>
  </si>
  <si>
    <t>Khu Trung tâm hành chính xã; hạng mục: Hạ cao trình, đường giao thông, kè bảo vệ, cấp thoát nước, hệ thống điện ( Sau Võ Chí Công)</t>
  </si>
  <si>
    <t>Nước sạch sinh hoạt các thôn</t>
  </si>
  <si>
    <t>(Kèm theo Tờ trình số:           /TTr-UBND  ngày          /12/2025 của UBND xã Hùng Sơn)</t>
  </si>
  <si>
    <t>Đường Giao thông nông thôn, thôn Voong</t>
  </si>
  <si>
    <t>Đường Giao thông nông thôn, thôn Ariêu</t>
  </si>
  <si>
    <t>Đường Giao thông nông thôn, thôn Dâm I</t>
  </si>
  <si>
    <t>Đường Giao thông nông thôn, thôn Dâm II</t>
  </si>
  <si>
    <t>Đường Giao thông nông thôn, thôn Abaanh 1</t>
  </si>
  <si>
    <t>Đường Giao thông nông thôn, thôn Abaanh 2</t>
  </si>
  <si>
    <t>Đường Giao thông nông thôn, thôn Arâng</t>
  </si>
  <si>
    <t>Đường Giao thông nông thôn, thôn Ariing</t>
  </si>
  <si>
    <t>Đường Giao thông nông thôn, thôn Ki'noonh</t>
  </si>
  <si>
    <t>Đường Giao thông nông thôn, thôn T'râm</t>
  </si>
  <si>
    <t>Đường Giao thông nông thôn, thôn Ga'nil</t>
  </si>
  <si>
    <t>Đường Giao thông nông thôn, thôn Agriih</t>
  </si>
  <si>
    <t>Đường Giao thông nông thôn, thôn Arooi</t>
  </si>
  <si>
    <t>Đường Giao thông nông thôn, thôn Pứt</t>
  </si>
  <si>
    <t>Đường Giao thông nông thôn, thôn Da'ding</t>
  </si>
  <si>
    <t>Đường Giao thông nông thôn, thôn Ating</t>
  </si>
  <si>
    <t>Đường Giao thông nông thôn, thôn G'lao</t>
  </si>
  <si>
    <t>Đường Giao thông nông thôn, thôn H'juh</t>
  </si>
  <si>
    <t>Đường Giao thông nông thôn, thôn Cha'lăng</t>
  </si>
  <si>
    <t>Đường Giao thông nông thôn, thôn Dhung</t>
  </si>
  <si>
    <t>Đường Giao thông nông thôn, thôn Atu 1</t>
  </si>
  <si>
    <t>Đường Giao thông nông thôn, thôn Atu 2</t>
  </si>
  <si>
    <t>Đường Giao thông nông thôn, thôn Cha'nốc</t>
  </si>
  <si>
    <t>Đường giao thông tuân tra biên giới từ thôn Abaanh 1 đi cửa khẩu phụ Cha'nốc (chiều dài 30km)</t>
  </si>
  <si>
    <t xml:space="preserve">San ủi mặt bằng  bố trí dân cư gắn với sản xuất nông lâm nghiệp  thôn Arâng </t>
  </si>
  <si>
    <t>Đường nội thị Trung tâm xã Hùng Sơn</t>
  </si>
  <si>
    <t>Đường giao thông đi từ thôn Dâm II sang xã La êê, huyện Nam Giang (cũ), 25km</t>
  </si>
  <si>
    <t>thôn Arâng</t>
  </si>
  <si>
    <t>Đầu tư du lịch đỉnh K'lang (Đỉnh Đỗ quyên ở độ cao 2.050m so với mực nước biển)</t>
  </si>
  <si>
    <t>Cầu bản đi vào thôn Agriih</t>
  </si>
  <si>
    <t>Arooi+Ating</t>
  </si>
  <si>
    <t>Đường giao thông đi vào khu sản xuất Ađuôl (Đoàn từ thôn A riêu đi đập thủy điện Tr'hy)</t>
  </si>
  <si>
    <t xml:space="preserve">Đường giao thông từ thôn Atu 1 đi thôn Atu 2 (đường dược liệu </t>
  </si>
  <si>
    <t>Đường sản xuất Arooi đi suối keen ve lại thôn Ating 15 km</t>
  </si>
  <si>
    <t>Xây dựng nghĩa trang thôn Ariêu</t>
  </si>
  <si>
    <t>Hệ thống điện chiêu sáng Trung tâm xã Hùng Sơn (từ TT xã đi thôn Ariing , Ganil.....)</t>
  </si>
  <si>
    <t>Hệ thống điện chiếu sáng công cộng trục đường từ Trung tâm xã đi thôn Ki'noonh</t>
  </si>
  <si>
    <t>Hệ thống điện chiếu sáng công cộng trục đường từ Trung tâm xã đi Ngã ba Pơ mu</t>
  </si>
  <si>
    <t>PHỤ LỤC 02: BẢNG TỔNG HỢP DANH MỤC ĐẦU TƯ NĂM 2026 TRÊN ĐỊA BÀN XÃ HÙNG SƠN TỪ NGUỒN VỐN XÂY DỰNG CƠ BẢN TẬP TRUNG (ĐỢT 1)</t>
  </si>
  <si>
    <t>Kèm theo Tờ trình số:        /TTr-UBND ngày         tháng 12 năm 2025 của UBND xã Hùng Sơn</t>
  </si>
  <si>
    <t>Tổng mức đầu tư</t>
  </si>
  <si>
    <t>Kế hoạch phân bổ vốn theo các năm</t>
  </si>
  <si>
    <t>Sự cần thiết đầu tư</t>
  </si>
  <si>
    <t>Năm 2026</t>
  </si>
  <si>
    <t>Năm 2027</t>
  </si>
  <si>
    <t>Năm 2028</t>
  </si>
  <si>
    <t>DỰ KIẾN ĐẦU TƯ MỚI</t>
  </si>
  <si>
    <t>LĨNH VỰC CÔNG NGHIỆP</t>
  </si>
  <si>
    <t>Các tuyến đường từ Trung tâm xã đi thôn Ariing và thôn Ga'nil (tuyến đường ĐH 4) chưa có điện chiếu sáng công cộng, đây là tuyến chính tại Trung tâm cần phải đầu tư</t>
  </si>
  <si>
    <t>Hệ thống chống sét các thôn Dâm 1, 2, Agriih,Pứt, Da'ding, Cha'lăng, Ch'nốc....</t>
  </si>
  <si>
    <t>Các thôn chưa có điện năng lượng, nhằm phục vụ đi lại cho người dân</t>
  </si>
  <si>
    <t>Đường giao thông thôn H'juh (khu mới)</t>
  </si>
  <si>
    <t>Khu mới thôn H'juh chưa có mặt đường bê tông, cần thiết phải đầu tư</t>
  </si>
  <si>
    <t>Đường giao thông thôn Kinoonh</t>
  </si>
  <si>
    <t>Kinoonh</t>
  </si>
  <si>
    <t>Một số khu của thôn chưa có mặt đường, mặt đường chật hẹp, mất an toàn, cần thiết phải đầu tư sớm</t>
  </si>
  <si>
    <t>Đoạn đường từ trung tâm xã đi về thôn Ariing và một số điểm tại mặt bằng thôn chưa có mặt đường, sự cần thiết đầu tư sớm</t>
  </si>
  <si>
    <t>Cầu bản đi vào thôn Agriih và hạng mục phụ trợ khác</t>
  </si>
  <si>
    <t>Mỗi lúc lũ, nước tràn qua cống, khả năng đứt cống và cô lập thôn, nên phải đầu tư</t>
  </si>
  <si>
    <t>Đường giao thông xung quang thôn Ariing (khu 3)</t>
  </si>
  <si>
    <t>Mặt bằng thôn Ariing (khu 3) chưa có mặt đường bê tông, việc đầu tư là hết sức cần thiết</t>
  </si>
  <si>
    <t>Đường giao thông xung quang thôn  Cha'nốc</t>
  </si>
  <si>
    <t>Đường giao thông từ thôn Ariêu về Thủy điện Tr'hy (Ađuôl)</t>
  </si>
  <si>
    <t>Dân số thôn Ariing, rất đông, tới 03 khu chính, nhưng hệ thống mương thoát nước chưa có, gây ô nhiễm môi trường</t>
  </si>
  <si>
    <t>Lưu lượng nước thải và nước mưa rất lớn, gây ngập úng thôn nhiều lần, cần thiết phải đầu tư sớm</t>
  </si>
  <si>
    <t xml:space="preserve">Xử lý mương thoát nước thôn H'juh </t>
  </si>
  <si>
    <t>Mặt bằng mới chưa có mương, cần thiết phải đầu tư sớm</t>
  </si>
  <si>
    <t>Tại Taluy dương chưa có mương, mỗi lúc mưa, thường xuyên nước chảy về thôn làm khó khăn sinh hoạt, cần phải đầu tư sớm</t>
  </si>
  <si>
    <t>Nâng cấp nước sinh hoạt thôn Cha'nốc</t>
  </si>
  <si>
    <t xml:space="preserve">Dân số thôn Cha'nốc rất đông, cần thiết phải đầu tư, đây là điểm cửa khẩu phụ </t>
  </si>
  <si>
    <t>Nước sinh hoạt Trung tâm xã Hùng Sơn</t>
  </si>
  <si>
    <t>Nguồn cũ đã hư, cần đầu tư gấp nhằm phục vụ nước sinh hoạt cho Trung tâm xã</t>
  </si>
  <si>
    <t>DỰ KIẾN TRẢ NỢ CÁC CÔNG TRÌNH</t>
  </si>
  <si>
    <t>TỔNG CỘNG (I+II)</t>
  </si>
  <si>
    <t>Hệ thống điện chiếu sáng công cộng Trung tâm xã Hùng Sơn (từ TT xã đi thôn Ariing - đi thôn Ganil )</t>
  </si>
  <si>
    <t>Thôn Ariing-Ga'nil</t>
  </si>
  <si>
    <t>Các thôn</t>
  </si>
  <si>
    <t>Hê thống điện năng lượng mặt trời thôn thôn, Ariêu, Ki'noonh, Arâng, Ariing, Ki'noonh Agriih...</t>
  </si>
  <si>
    <t xml:space="preserve">Đường giao thông từ Trung tâm xã đi thôn Ariing </t>
  </si>
  <si>
    <t>Sẽ phân bổ chi tiết sau khi có quyết định quyết toán</t>
  </si>
  <si>
    <t>Mặt bằng thôn Cha'nốc (khu 2) chưa có mặt đường bê tông, việc đầu tư là hết sức cần thiết</t>
  </si>
  <si>
    <t>Đoạn đường từ thôn Ariêu về Thủy điện Tr'hy chưa có mặt đường, cống, mương và hạng mục khác, cần phải đầu tư</t>
  </si>
  <si>
    <t>Tại thôn thường xuyên sét đánh, cần thiết phải đầu tư nhằm đảm bảo an toàn tính mạng người dân</t>
  </si>
  <si>
    <t>PHỤ LỤC 01: BẢNG TỔNG HỢP NHU CẦU NÂNG CẤP, SỬA CHỮA CÁC CÔNG TRÌNH BÌ THIỆT HẠI DO THIÊN TAI GÂY RA NĂM 2025</t>
  </si>
  <si>
    <t>NGUỒN THANH PHỐ ĐÃ NẴNG HỖ TRỢ</t>
  </si>
  <si>
    <t>Mua sắm lương thực, thực phẩm đợt sạt lở đất tại thôn Pứt và Da'ding</t>
  </si>
  <si>
    <t>Thôn Pứt, Da'ding, Glao</t>
  </si>
  <si>
    <t>Tại thời điểm này rất cần có lương thực thực phẩm, để phục vụ nhân dân</t>
  </si>
  <si>
    <t>Mua sắm ống nước, máy bơm, Bồn inox....</t>
  </si>
  <si>
    <t>Thôn Da'ding và Pứt</t>
  </si>
  <si>
    <t>Sau khi sạt lở đất, 02 thôn không có nguồn nước, tại thời điểm này đã hỗ trợ khẩn cấp</t>
  </si>
  <si>
    <t>Khắc phục đảm bảo giao thông do cơn bão số 10 gây ra từ thôn Abaanh I đi thôn Ariêu, xã Hùng Sơn, Tp Đà Nẵng</t>
  </si>
  <si>
    <t>Khắc phục hậu quả thiên tai Đợt 1 năm 2025; Đảm bảo giao thông tuyến ĐH.4 và các đường thuộc địa phận xã Gari cũ, xã Hùng Sơn, Tp Đà Nẵng</t>
  </si>
  <si>
    <t>Khắc phục, đảm bảo giao thông do ảnh hưởng bão số 10 gây ra; tuyến đường: Từ mặt bằng thôn Atu I khu 1 đi khu 2, xã Hùng Sơn, Tp Đà Nẵng</t>
  </si>
  <si>
    <t>Khắc phục, đảm bảo giao thông bước 1; tuyến đường: Từ thôn Cha'nốc-Atu I-II về H'júh, xã Hùng Sơn, Tp Đà Nẵng</t>
  </si>
  <si>
    <t>Khắc phục đảm bảo giao thông bước 1 do hoàn lưu bão số 12 số gây ra, tuyến vào các thôn: Arâng, Arring và T’râm, xã Hùng Sơn, Tp Đà Nẵng</t>
  </si>
  <si>
    <t>Khắc phục đảm bảo giao thông bước 1 do hoàn lưu bão số 12 số gây ra, tuyến đường sản xuất Auốt vào thôn Agriih, đường vào khu du lịch Pơmu, đường vào khu Miếu, xã Hùng Sơn, Tp Đà Nẵng</t>
  </si>
  <si>
    <t>Khắc phục đảm bảo giao thông bước 1 do hoàn lưu cơn bão số 12 gây ra, tuyến đường: Từ thôn Cha'lăng đi thôn Dhung, Achoong và từ thôn Cha'lăng đi thôn H'juh, xã Hùng Sơn, Tp Đà Nẵng</t>
  </si>
  <si>
    <t>Khắc phục đảm bảo giao thông bước 1 do hoàn lưu bão số 12 số gây ra từ thôn Abaanh I, đi thôn Ariêu, Abaanh II, xã Hùng Sơn, Tp Đà Nẵng</t>
  </si>
  <si>
    <t>Khắc phục đảm bảo giao thông bước 1 do hoàn lưu bão số 12 gây ra trên các tuyến đường  từ thôn Atu I đi  thôn Atu II, tuyến giao thông trực thuộc địa bàn (UBND xã Ch’ơm cũ), xã Hùng Sơn, Tp Đà Nẵng</t>
  </si>
  <si>
    <t>Khắc phục đảm bảo giao thông bước 1 do hoàn lưu cơn bão số 12 gây ra trên tuyến đường ĐT606 đi Atu I, xã Hùng Sơn, Tp Đà Nẵng</t>
  </si>
  <si>
    <t>Khắc phục đảm bảo giao thông bước 1 do hoàn lưu bão số 12 số gây ra, tuyến đường ĐH4 và các tuyến đường đến các thôn thuộc xã Gari (cũ), xã Hùng Sơn, Tp Đà Nẵng</t>
  </si>
  <si>
    <t>Hoàn  lưu bão số 12</t>
  </si>
  <si>
    <t>Sạt lở đợt 1 (bão số 10)</t>
  </si>
  <si>
    <t>Công nợ đến thời điểm tháng 12</t>
  </si>
  <si>
    <t>Đã phân bổ đợt 1 (dự phòng ngân sách xã)</t>
  </si>
  <si>
    <t xml:space="preserve">Phân bổ đợt 2  (Ngân sách thành phố) </t>
  </si>
  <si>
    <t>ỦY BAN MẶT TRẬN TỔ QUỐC VIỆT NAM HỖ TRỢ</t>
  </si>
  <si>
    <t>PHỤ LỤC 02: BẢNG TỔNG HỢP NHU CẦU NÂNG CẤP, SỬA CHỮA CÁC CÔNG TRÌNH BÌ THIỆT HẠI DO THIÊN TAI GÂY RA NĂM 2025</t>
  </si>
  <si>
    <t>Nâng cấp sửa chữa Thủy lợi Ka Bó (Thôn Voong)</t>
  </si>
  <si>
    <t>Nâng cấp sửa chữa Thủy lợi ruộng Chuôr</t>
  </si>
  <si>
    <t>Nâng cấp, sửa chữa Thủy lợi A râng-Ganil</t>
  </si>
  <si>
    <t>Nâng cấp, sửa chữa Thủy lợi Pa Key-KaBung</t>
  </si>
  <si>
    <t>Thôn Agriih</t>
  </si>
  <si>
    <t>Nâng cấp Thủy lợi R' lâm, Ra'Gêng, Achâm, Gốp</t>
  </si>
  <si>
    <t>Nâng cấp sửa chữa Thủy lợi Zêr, Aách....</t>
  </si>
  <si>
    <t>ông théo fi 170</t>
  </si>
  <si>
    <t>Nâng cấp, sửa chữa Thủy lợi Chinang-Alar, Garay</t>
  </si>
  <si>
    <r>
      <t xml:space="preserve">PHỤ LỤC 01: DỰ KIẾN NHU CẦU KẾ HOẠCH VỐN ĐẦU TƯ CÔNG TRUNG HẠN GIAI ĐOẠN 2026-2030 VÀ KẾ HOẠCH ĐẦU TƯ CÔNG NĂM 2026 
- </t>
    </r>
    <r>
      <rPr>
        <b/>
        <sz val="12"/>
        <color rgb="FFFF0000"/>
        <rFont val="Times New Roman"/>
        <family val="1"/>
      </rPr>
      <t>DỰ ÁN TRỌNG ĐIỂM</t>
    </r>
    <r>
      <rPr>
        <b/>
        <sz val="12"/>
        <rFont val="Times New Roman"/>
        <family val="1"/>
      </rPr>
      <t xml:space="preserve">
(KHÔNG BAO GỒM CÁC DỰ ÁN CHƯƠNG TRÌNH MỤC TIÊU QUỐC GIA VÀ DỰ ÁN ODA - VỐN NƯỚC NGOÀI)</t>
    </r>
  </si>
  <si>
    <t>Khắc phục đảm bảo giao thông bước 1 do hoàn lưu bão số 12 số gây ra, tuyến đường vào khu sản xuất Arâng-Ganil</t>
  </si>
  <si>
    <t>PHỤ LỤC 02: DỰ KIẾN NHU CẦU KẾ HOẠCH VỐN ĐẦU TƯ CÔNG TRUNG HẠN GIAI ĐOẠN 2026-2030 VÀ KẾ HOẠCH ĐẦU TƯ CÔNG NĂM 2026
(KHÔNG BAO GỒM CÁC DỰ ÁN CHƯƠNG TRÌNH MỤC TIÊU QUỐC GIA VÀ DỰ ÁN ODA - VỐN NƯỚC NGOÀI)</t>
  </si>
  <si>
    <t>Các Thủy lợi này đang rất cấp thiết để nâng cấp, phụ vụ lúa đông xuân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</si>
</sst>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_);_(* \(#,##0\);_(* &quot;-&quot;??_);_(@_)"/>
    <numFmt numFmtId="165" formatCode="0_);\(0\)"/>
  </numFmts>
  <fonts count="29">
    <font>
      <sz val="11"/>
      <color theme="1"/>
      <name val="Aptos Narrow"/>
      <family val="2"/>
      <scheme val="minor"/>
    </font>
    <font>
      <sz val="13"/>
      <name val="Times New Roman"/>
      <family val="1"/>
    </font>
    <font>
      <b/>
      <sz val="13"/>
      <name val="Times New Roman"/>
      <family val="1"/>
    </font>
    <font>
      <b/>
      <sz val="14"/>
      <name val="Times New Roman"/>
      <family val="1"/>
    </font>
    <font>
      <sz val="14"/>
      <name val="Times New Roman"/>
      <family val="1"/>
    </font>
    <font>
      <i/>
      <sz val="14"/>
      <name val="Times New Roman"/>
      <family val="1"/>
    </font>
    <font>
      <b/>
      <sz val="11"/>
      <name val="Times New Roman"/>
      <family val="1"/>
    </font>
    <font>
      <b/>
      <sz val="11"/>
      <color rgb="FFFF0000"/>
      <name val="Times New Roman"/>
      <family val="1"/>
    </font>
    <font>
      <b/>
      <sz val="11"/>
      <color theme="1"/>
      <name val="Times New Roman"/>
      <family val="1"/>
    </font>
    <font>
      <sz val="11"/>
      <color theme="1"/>
      <name val="Times New Roman"/>
      <family val="1"/>
    </font>
    <font>
      <b/>
      <i/>
      <sz val="11"/>
      <color theme="1"/>
      <name val="Times New Roman"/>
      <family val="1"/>
    </font>
    <font>
      <i/>
      <sz val="11"/>
      <color theme="1"/>
      <name val="Times New Roman"/>
      <family val="1"/>
    </font>
    <font>
      <sz val="11"/>
      <name val="Times New Roman"/>
      <family val="1"/>
    </font>
    <font>
      <sz val="11"/>
      <color theme="1"/>
      <name val="Aptos Narrow"/>
      <family val="2"/>
      <scheme val="minor"/>
    </font>
    <font>
      <sz val="10"/>
      <name val="Arial"/>
      <family val="2"/>
    </font>
    <font>
      <sz val="12"/>
      <color theme="1"/>
      <name val="Times New Roman"/>
      <family val="2"/>
    </font>
    <font>
      <sz val="12"/>
      <name val=".VnTime"/>
      <family val="2"/>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rgb="FF00B050"/>
      <name val="Times New Roman"/>
      <family val="1"/>
    </font>
    <font>
      <b/>
      <sz val="12"/>
      <name val="Times New Roman"/>
      <family val="1"/>
    </font>
    <font>
      <i/>
      <sz val="12"/>
      <name val="Times New Roman"/>
      <family val="1"/>
    </font>
    <font>
      <b/>
      <sz val="10"/>
      <color rgb="FF002060"/>
      <name val="Times New Roman"/>
      <family val="1"/>
    </font>
    <font>
      <b/>
      <sz val="12"/>
      <color rgb="FFFF0000"/>
      <name val="Times New Roman"/>
      <family val="1"/>
    </font>
    <font>
      <sz val="12"/>
      <name val="Times New Roman"/>
      <family val="1"/>
    </font>
    <font>
      <sz val="12"/>
      <color theme="1"/>
      <name val="Times New Roman"/>
      <family val="1"/>
    </font>
  </fonts>
  <fills count="2">
    <fill>
      <patternFill patternType="none"/>
    </fill>
    <fill>
      <patternFill patternType="gray125"/>
    </fill>
  </fills>
  <borders count="24">
    <border>
      <left/>
      <right/>
      <top/>
      <bottom/>
      <diagonal/>
    </border>
    <border>
      <left style="thin">
        <color auto="1"/>
      </left>
      <right style="thin">
        <color auto="1"/>
      </right>
      <top style="thin">
        <color auto="1"/>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s>
  <cellStyleXfs count="10">
    <xf numFmtId="0" fontId="0" fillId="0" borderId="0"/>
    <xf numFmtId="0" fontId="1" fillId="0" borderId="0"/>
    <xf numFmtId="43" fontId="1" fillId="0" borderId="0" applyFont="0" applyFill="0" applyBorder="0" applyAlignment="0" applyProtection="0"/>
    <xf numFmtId="43" fontId="13" fillId="0" borderId="0" applyFont="0" applyFill="0" applyBorder="0" applyAlignment="0" applyProtection="0"/>
    <xf numFmtId="0" fontId="14" fillId="0" borderId="0"/>
    <xf numFmtId="0" fontId="14" fillId="0" borderId="0"/>
    <xf numFmtId="0" fontId="12" fillId="0" borderId="0"/>
    <xf numFmtId="43" fontId="15" fillId="0" borderId="0" applyFont="0" applyFill="0" applyBorder="0" applyAlignment="0" applyProtection="0"/>
    <xf numFmtId="43" fontId="16" fillId="0" borderId="0" applyFont="0" applyFill="0" applyBorder="0" applyAlignment="0" applyProtection="0"/>
    <xf numFmtId="43" fontId="13" fillId="0" borderId="0" applyFont="0" applyFill="0" applyBorder="0" applyAlignment="0" applyProtection="0"/>
  </cellStyleXfs>
  <cellXfs count="217">
    <xf numFmtId="0" fontId="0" fillId="0" borderId="0" xfId="0"/>
    <xf numFmtId="0" fontId="8" fillId="0" borderId="7" xfId="0" applyFont="1" applyBorder="1" applyAlignment="1">
      <alignment horizontal="justify" vertical="center" wrapText="1"/>
    </xf>
    <xf numFmtId="0" fontId="9" fillId="0" borderId="7" xfId="0" applyFont="1" applyBorder="1" applyAlignment="1">
      <alignment horizontal="justify" vertical="center" wrapText="1"/>
    </xf>
    <xf numFmtId="0" fontId="10" fillId="0" borderId="0" xfId="0" applyFont="1"/>
    <xf numFmtId="0" fontId="11" fillId="0" borderId="0" xfId="0" applyFont="1"/>
    <xf numFmtId="0" fontId="6" fillId="0" borderId="0" xfId="0" applyFont="1"/>
    <xf numFmtId="0" fontId="12" fillId="0" borderId="0" xfId="0" applyFont="1" applyAlignment="1">
      <alignment horizontal="center" vertical="center" wrapText="1"/>
    </xf>
    <xf numFmtId="0" fontId="12" fillId="0" borderId="0" xfId="0" applyFont="1" applyAlignment="1">
      <alignment horizontal="justify" vertical="center" wrapText="1"/>
    </xf>
    <xf numFmtId="164" fontId="12" fillId="0" borderId="0" xfId="3" applyNumberFormat="1" applyFont="1" applyFill="1" applyAlignment="1">
      <alignment horizontal="right" vertical="center"/>
    </xf>
    <xf numFmtId="164" fontId="12" fillId="0" borderId="4" xfId="3" applyNumberFormat="1" applyFont="1" applyFill="1" applyBorder="1" applyAlignment="1">
      <alignment vertical="center"/>
    </xf>
    <xf numFmtId="164" fontId="12" fillId="0" borderId="0" xfId="3" applyNumberFormat="1" applyFont="1" applyFill="1" applyAlignment="1">
      <alignment horizontal="center" vertical="center" wrapText="1"/>
    </xf>
    <xf numFmtId="0" fontId="12" fillId="0" borderId="0" xfId="0" applyFont="1"/>
    <xf numFmtId="164" fontId="6" fillId="0" borderId="7" xfId="3" applyNumberFormat="1" applyFont="1" applyFill="1" applyBorder="1" applyAlignment="1">
      <alignment horizontal="center" vertical="center" wrapText="1"/>
    </xf>
    <xf numFmtId="165" fontId="6" fillId="0" borderId="7" xfId="4" applyNumberFormat="1" applyFont="1" applyBorder="1" applyAlignment="1">
      <alignment horizontal="center" vertical="center" wrapText="1"/>
    </xf>
    <xf numFmtId="49" fontId="6" fillId="0" borderId="7" xfId="4" applyNumberFormat="1" applyFont="1" applyBorder="1" applyAlignment="1">
      <alignment horizontal="center" vertical="center" wrapText="1"/>
    </xf>
    <xf numFmtId="0" fontId="12" fillId="0" borderId="7" xfId="0" applyFont="1" applyBorder="1" applyAlignment="1">
      <alignment horizontal="center" vertical="center" wrapText="1"/>
    </xf>
    <xf numFmtId="164" fontId="6" fillId="0" borderId="7" xfId="3" applyNumberFormat="1" applyFont="1" applyFill="1" applyBorder="1" applyAlignment="1">
      <alignment horizontal="right" vertical="center"/>
    </xf>
    <xf numFmtId="0" fontId="12" fillId="0" borderId="7" xfId="0" applyFont="1" applyBorder="1"/>
    <xf numFmtId="49" fontId="6" fillId="0" borderId="7" xfId="4" applyNumberFormat="1" applyFont="1" applyBorder="1" applyAlignment="1">
      <alignment horizontal="justify" vertical="center" wrapText="1"/>
    </xf>
    <xf numFmtId="0" fontId="6" fillId="0" borderId="7" xfId="0" applyFont="1" applyBorder="1" applyAlignment="1">
      <alignment horizontal="center" vertical="center" wrapText="1"/>
    </xf>
    <xf numFmtId="0" fontId="6" fillId="0" borderId="7" xfId="0" applyFont="1" applyBorder="1"/>
    <xf numFmtId="165" fontId="12" fillId="0" borderId="7" xfId="4" applyNumberFormat="1" applyFont="1" applyBorder="1" applyAlignment="1">
      <alignment horizontal="center" vertical="center" wrapText="1"/>
    </xf>
    <xf numFmtId="1" fontId="12" fillId="0" borderId="7" xfId="5" applyNumberFormat="1" applyFont="1" applyBorder="1" applyAlignment="1">
      <alignment horizontal="justify" vertical="center" wrapText="1"/>
    </xf>
    <xf numFmtId="1" fontId="12" fillId="0" borderId="7" xfId="5" applyNumberFormat="1" applyFont="1" applyBorder="1" applyAlignment="1">
      <alignment horizontal="center" vertical="center" wrapText="1"/>
    </xf>
    <xf numFmtId="164" fontId="12" fillId="0" borderId="7" xfId="3" applyNumberFormat="1" applyFont="1" applyFill="1" applyBorder="1" applyAlignment="1">
      <alignment horizontal="right" vertical="center"/>
    </xf>
    <xf numFmtId="164" fontId="12" fillId="0" borderId="7" xfId="3" applyNumberFormat="1" applyFont="1" applyFill="1" applyBorder="1" applyAlignment="1">
      <alignment horizontal="center" vertical="center" wrapText="1"/>
    </xf>
    <xf numFmtId="3" fontId="6" fillId="0" borderId="7" xfId="6" applyNumberFormat="1" applyFont="1" applyBorder="1" applyAlignment="1">
      <alignment horizontal="justify" vertical="center" wrapText="1"/>
    </xf>
    <xf numFmtId="165" fontId="12" fillId="0" borderId="7" xfId="5" applyNumberFormat="1" applyFont="1" applyBorder="1" applyAlignment="1">
      <alignment horizontal="center" vertical="center" wrapText="1"/>
    </xf>
    <xf numFmtId="1" fontId="12" fillId="0" borderId="7" xfId="5" quotePrefix="1" applyNumberFormat="1" applyFont="1" applyBorder="1" applyAlignment="1">
      <alignment horizontal="justify" vertical="center" wrapText="1"/>
    </xf>
    <xf numFmtId="1" fontId="12" fillId="0" borderId="7" xfId="5" quotePrefix="1" applyNumberFormat="1" applyFont="1" applyBorder="1" applyAlignment="1">
      <alignment horizontal="center" vertical="center" wrapText="1"/>
    </xf>
    <xf numFmtId="14" fontId="12" fillId="0" borderId="7" xfId="0" applyNumberFormat="1" applyFont="1" applyBorder="1" applyAlignment="1">
      <alignment horizontal="center" vertical="center" wrapText="1"/>
    </xf>
    <xf numFmtId="164" fontId="12" fillId="0" borderId="7" xfId="3" applyNumberFormat="1" applyFont="1" applyFill="1" applyBorder="1" applyAlignment="1">
      <alignment horizontal="right" vertical="center" wrapText="1"/>
    </xf>
    <xf numFmtId="165" fontId="6" fillId="0" borderId="7" xfId="5" applyNumberFormat="1" applyFont="1" applyBorder="1" applyAlignment="1">
      <alignment horizontal="center" vertical="center" wrapText="1"/>
    </xf>
    <xf numFmtId="1" fontId="6" fillId="0" borderId="7" xfId="5" applyNumberFormat="1" applyFont="1" applyBorder="1" applyAlignment="1">
      <alignment horizontal="center" vertical="center" wrapText="1"/>
    </xf>
    <xf numFmtId="14" fontId="6" fillId="0" borderId="7" xfId="0" applyNumberFormat="1" applyFont="1" applyBorder="1" applyAlignment="1">
      <alignment horizontal="center" vertical="center" wrapText="1"/>
    </xf>
    <xf numFmtId="164" fontId="6" fillId="0" borderId="7" xfId="3" applyNumberFormat="1" applyFont="1" applyFill="1" applyBorder="1" applyAlignment="1">
      <alignment horizontal="right" vertical="center" wrapText="1"/>
    </xf>
    <xf numFmtId="0" fontId="6" fillId="0" borderId="7" xfId="0" applyFont="1" applyBorder="1" applyAlignment="1">
      <alignment horizontal="justify" vertical="center" wrapText="1"/>
    </xf>
    <xf numFmtId="164" fontId="12" fillId="0" borderId="7" xfId="7" applyNumberFormat="1" applyFont="1" applyFill="1" applyBorder="1" applyAlignment="1">
      <alignment horizontal="center" vertical="center" wrapText="1"/>
    </xf>
    <xf numFmtId="164" fontId="12" fillId="0" borderId="7" xfId="8" applyNumberFormat="1" applyFont="1" applyFill="1" applyBorder="1" applyAlignment="1">
      <alignment horizontal="right" vertical="center"/>
    </xf>
    <xf numFmtId="164" fontId="12" fillId="0" borderId="7" xfId="8" applyNumberFormat="1" applyFont="1" applyFill="1" applyBorder="1" applyAlignment="1">
      <alignment horizontal="center" vertical="center" wrapText="1"/>
    </xf>
    <xf numFmtId="0" fontId="18" fillId="0" borderId="0" xfId="0" applyFont="1" applyFill="1"/>
    <xf numFmtId="1" fontId="18" fillId="0" borderId="0" xfId="1" applyNumberFormat="1" applyFont="1" applyFill="1" applyAlignment="1">
      <alignment vertical="center" wrapText="1"/>
    </xf>
    <xf numFmtId="1" fontId="17" fillId="0" borderId="0" xfId="1" applyNumberFormat="1" applyFont="1" applyFill="1" applyAlignment="1">
      <alignment horizontal="center" vertical="center" wrapText="1"/>
    </xf>
    <xf numFmtId="1" fontId="17" fillId="0" borderId="0" xfId="1" applyNumberFormat="1" applyFont="1" applyFill="1" applyAlignment="1">
      <alignment horizontal="left" vertical="center" wrapText="1"/>
    </xf>
    <xf numFmtId="1" fontId="18" fillId="0" borderId="0" xfId="1" applyNumberFormat="1" applyFont="1" applyFill="1" applyAlignment="1">
      <alignment horizontal="center" vertical="center" wrapText="1"/>
    </xf>
    <xf numFmtId="164" fontId="18" fillId="0" borderId="0" xfId="1" applyNumberFormat="1" applyFont="1" applyFill="1" applyAlignment="1">
      <alignment vertical="center" wrapText="1"/>
    </xf>
    <xf numFmtId="3" fontId="17" fillId="0" borderId="0" xfId="1" applyNumberFormat="1" applyFont="1" applyFill="1" applyAlignment="1">
      <alignment horizontal="center" vertical="center" wrapText="1"/>
    </xf>
    <xf numFmtId="0" fontId="17" fillId="0" borderId="7" xfId="1"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7" xfId="0" applyFont="1" applyFill="1" applyBorder="1" applyAlignment="1">
      <alignment horizontal="justify" vertical="center" wrapText="1"/>
    </xf>
    <xf numFmtId="0" fontId="17" fillId="0" borderId="7" xfId="0" applyFont="1" applyFill="1" applyBorder="1" applyAlignment="1">
      <alignment vertical="center" wrapText="1"/>
    </xf>
    <xf numFmtId="164" fontId="17" fillId="0" borderId="7" xfId="9" applyNumberFormat="1" applyFont="1" applyFill="1" applyBorder="1" applyAlignment="1">
      <alignment vertical="center" wrapText="1"/>
    </xf>
    <xf numFmtId="43" fontId="17" fillId="0" borderId="7" xfId="9" applyFont="1" applyFill="1" applyBorder="1" applyAlignment="1">
      <alignment vertical="center" wrapText="1"/>
    </xf>
    <xf numFmtId="0" fontId="17" fillId="0" borderId="0" xfId="0" applyFont="1" applyFill="1" applyAlignment="1">
      <alignment vertical="center" wrapText="1"/>
    </xf>
    <xf numFmtId="0" fontId="18" fillId="0" borderId="7" xfId="0" applyFont="1" applyFill="1" applyBorder="1" applyAlignment="1">
      <alignment horizontal="center" vertical="center" wrapText="1"/>
    </xf>
    <xf numFmtId="0" fontId="18" fillId="0" borderId="7" xfId="0" applyFont="1" applyFill="1" applyBorder="1" applyAlignment="1">
      <alignment horizontal="justify" vertical="center" wrapText="1"/>
    </xf>
    <xf numFmtId="0" fontId="18" fillId="0" borderId="7" xfId="0" applyFont="1" applyFill="1" applyBorder="1" applyAlignment="1">
      <alignment vertical="center" wrapText="1"/>
    </xf>
    <xf numFmtId="164" fontId="18" fillId="0" borderId="7" xfId="9" applyNumberFormat="1" applyFont="1" applyFill="1" applyBorder="1" applyAlignment="1">
      <alignment vertical="center" wrapText="1"/>
    </xf>
    <xf numFmtId="43" fontId="18" fillId="0" borderId="7" xfId="9" applyFont="1" applyFill="1" applyBorder="1" applyAlignment="1">
      <alignment vertical="center" wrapText="1"/>
    </xf>
    <xf numFmtId="0" fontId="18" fillId="0" borderId="0" xfId="0" applyFont="1" applyFill="1" applyAlignment="1">
      <alignment vertical="center" wrapText="1"/>
    </xf>
    <xf numFmtId="164" fontId="18" fillId="0" borderId="7" xfId="0" applyNumberFormat="1" applyFont="1" applyFill="1" applyBorder="1" applyAlignment="1">
      <alignment vertical="center" wrapText="1"/>
    </xf>
    <xf numFmtId="37" fontId="18" fillId="0" borderId="7" xfId="0" applyNumberFormat="1" applyFont="1" applyFill="1" applyBorder="1" applyAlignment="1">
      <alignment horizontal="center" vertical="center" wrapText="1"/>
    </xf>
    <xf numFmtId="0" fontId="18" fillId="0" borderId="7" xfId="0" applyFont="1" applyFill="1" applyBorder="1" applyAlignment="1">
      <alignment horizontal="center"/>
    </xf>
    <xf numFmtId="0" fontId="18" fillId="0" borderId="7" xfId="0" applyFont="1" applyFill="1" applyBorder="1" applyAlignment="1">
      <alignment horizontal="left" vertical="center" wrapText="1"/>
    </xf>
    <xf numFmtId="0" fontId="18" fillId="0" borderId="0" xfId="0" applyFont="1" applyFill="1" applyAlignment="1">
      <alignment horizontal="center"/>
    </xf>
    <xf numFmtId="0" fontId="18" fillId="0" borderId="0" xfId="0" applyFont="1" applyFill="1" applyAlignment="1">
      <alignment horizontal="center" vertical="center"/>
    </xf>
    <xf numFmtId="164" fontId="18" fillId="0" borderId="0" xfId="0" applyNumberFormat="1" applyFont="1" applyFill="1"/>
    <xf numFmtId="0" fontId="20" fillId="0" borderId="0" xfId="0" applyFont="1" applyFill="1" applyAlignment="1">
      <alignment horizontal="left" vertical="center" wrapText="1"/>
    </xf>
    <xf numFmtId="0" fontId="20" fillId="0" borderId="0" xfId="0" applyFont="1" applyFill="1"/>
    <xf numFmtId="0" fontId="20" fillId="0" borderId="0" xfId="0" applyFont="1" applyFill="1" applyAlignment="1">
      <alignment horizontal="center" vertical="center"/>
    </xf>
    <xf numFmtId="164" fontId="20" fillId="0" borderId="0" xfId="0" applyNumberFormat="1" applyFont="1" applyFill="1"/>
    <xf numFmtId="164" fontId="19" fillId="0" borderId="0" xfId="0" applyNumberFormat="1" applyFont="1" applyFill="1"/>
    <xf numFmtId="0" fontId="19" fillId="0" borderId="0" xfId="0" applyFont="1" applyFill="1"/>
    <xf numFmtId="0" fontId="21" fillId="0" borderId="7" xfId="0" applyFont="1" applyFill="1" applyBorder="1" applyAlignment="1">
      <alignment horizontal="center" vertical="center" wrapText="1"/>
    </xf>
    <xf numFmtId="0" fontId="21" fillId="0" borderId="7" xfId="0" applyFont="1" applyFill="1" applyBorder="1" applyAlignment="1">
      <alignment horizontal="justify" vertical="center" wrapText="1"/>
    </xf>
    <xf numFmtId="0" fontId="21" fillId="0" borderId="7" xfId="0" applyFont="1" applyFill="1" applyBorder="1" applyAlignment="1">
      <alignment vertical="center" wrapText="1"/>
    </xf>
    <xf numFmtId="164" fontId="21" fillId="0" borderId="7" xfId="9" applyNumberFormat="1" applyFont="1" applyFill="1" applyBorder="1" applyAlignment="1">
      <alignment vertical="center" wrapText="1"/>
    </xf>
    <xf numFmtId="43" fontId="21" fillId="0" borderId="7" xfId="9" applyFont="1" applyFill="1" applyBorder="1" applyAlignment="1">
      <alignment vertical="center" wrapText="1"/>
    </xf>
    <xf numFmtId="0" fontId="21" fillId="0" borderId="0" xfId="0" applyFont="1" applyFill="1" applyAlignment="1">
      <alignment vertical="center" wrapText="1"/>
    </xf>
    <xf numFmtId="164" fontId="21" fillId="0" borderId="7" xfId="0" applyNumberFormat="1" applyFont="1" applyFill="1" applyBorder="1" applyAlignment="1">
      <alignment vertical="center" wrapText="1"/>
    </xf>
    <xf numFmtId="37" fontId="22" fillId="0" borderId="7" xfId="0" applyNumberFormat="1" applyFont="1" applyFill="1" applyBorder="1" applyAlignment="1">
      <alignment horizontal="center" vertical="center" wrapText="1"/>
    </xf>
    <xf numFmtId="0" fontId="22" fillId="0" borderId="7" xfId="0" applyFont="1" applyFill="1" applyBorder="1" applyAlignment="1">
      <alignment horizontal="justify" vertical="center" wrapText="1"/>
    </xf>
    <xf numFmtId="0" fontId="22" fillId="0" borderId="7" xfId="0" applyFont="1" applyFill="1" applyBorder="1" applyAlignment="1">
      <alignment vertical="center" wrapText="1"/>
    </xf>
    <xf numFmtId="0" fontId="22" fillId="0" borderId="7" xfId="0" applyFont="1" applyFill="1" applyBorder="1" applyAlignment="1">
      <alignment horizontal="center" vertical="center" wrapText="1"/>
    </xf>
    <xf numFmtId="164" fontId="22" fillId="0" borderId="7" xfId="9" applyNumberFormat="1" applyFont="1" applyFill="1" applyBorder="1" applyAlignment="1">
      <alignment vertical="center" wrapText="1"/>
    </xf>
    <xf numFmtId="43" fontId="22" fillId="0" borderId="7" xfId="9" applyFont="1" applyFill="1" applyBorder="1" applyAlignment="1">
      <alignment vertical="center" wrapText="1"/>
    </xf>
    <xf numFmtId="164" fontId="22" fillId="0" borderId="7" xfId="0" applyNumberFormat="1" applyFont="1" applyFill="1" applyBorder="1" applyAlignment="1">
      <alignment vertical="center" wrapText="1"/>
    </xf>
    <xf numFmtId="0" fontId="22" fillId="0" borderId="0" xfId="0" applyFont="1" applyFill="1" applyAlignment="1">
      <alignment vertical="center" wrapText="1"/>
    </xf>
    <xf numFmtId="0" fontId="22" fillId="0" borderId="7" xfId="0" applyFont="1" applyFill="1" applyBorder="1" applyAlignment="1">
      <alignment horizontal="left" vertical="center" wrapText="1"/>
    </xf>
    <xf numFmtId="164" fontId="21" fillId="0" borderId="7" xfId="0" applyNumberFormat="1" applyFont="1" applyFill="1" applyBorder="1" applyAlignment="1">
      <alignment horizontal="center" vertical="center" wrapText="1"/>
    </xf>
    <xf numFmtId="0" fontId="21" fillId="0" borderId="7" xfId="0" applyFont="1" applyFill="1" applyBorder="1" applyAlignment="1">
      <alignment horizontal="left" vertical="center" wrapText="1"/>
    </xf>
    <xf numFmtId="0" fontId="21" fillId="0" borderId="7" xfId="0" applyFont="1" applyFill="1" applyBorder="1" applyAlignment="1">
      <alignment horizontal="left" vertical="center"/>
    </xf>
    <xf numFmtId="0" fontId="18" fillId="0" borderId="7" xfId="0" applyFont="1" applyFill="1" applyBorder="1" applyAlignment="1">
      <alignment horizontal="left"/>
    </xf>
    <xf numFmtId="0" fontId="18" fillId="0" borderId="7" xfId="0" applyFont="1" applyFill="1" applyBorder="1" applyAlignment="1">
      <alignment horizontal="left" vertical="center"/>
    </xf>
    <xf numFmtId="0" fontId="17" fillId="0" borderId="7" xfId="0" applyFont="1" applyFill="1" applyBorder="1" applyAlignment="1">
      <alignment horizontal="left" vertical="center" wrapText="1"/>
    </xf>
    <xf numFmtId="0" fontId="18" fillId="0" borderId="0" xfId="0" applyFont="1" applyFill="1" applyAlignment="1">
      <alignment horizontal="left"/>
    </xf>
    <xf numFmtId="0" fontId="17" fillId="0" borderId="7" xfId="1"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7" xfId="0" applyFont="1" applyFill="1" applyBorder="1" applyAlignment="1">
      <alignment horizontal="left" vertical="center" wrapText="1"/>
    </xf>
    <xf numFmtId="0" fontId="25" fillId="0" borderId="7" xfId="0" applyFont="1" applyFill="1" applyBorder="1" applyAlignment="1">
      <alignment horizontal="justify" vertical="center" wrapText="1"/>
    </xf>
    <xf numFmtId="0" fontId="25" fillId="0" borderId="7" xfId="0" applyFont="1" applyFill="1" applyBorder="1" applyAlignment="1">
      <alignment vertical="center" wrapText="1"/>
    </xf>
    <xf numFmtId="164" fontId="25" fillId="0" borderId="7" xfId="9" applyNumberFormat="1" applyFont="1" applyFill="1" applyBorder="1" applyAlignment="1">
      <alignment vertical="center" wrapText="1"/>
    </xf>
    <xf numFmtId="164" fontId="25" fillId="0" borderId="7" xfId="0" applyNumberFormat="1" applyFont="1" applyFill="1" applyBorder="1" applyAlignment="1">
      <alignment vertical="center" wrapText="1"/>
    </xf>
    <xf numFmtId="164" fontId="25" fillId="0" borderId="0" xfId="0" applyNumberFormat="1" applyFont="1" applyFill="1" applyAlignment="1">
      <alignment vertical="center" wrapText="1"/>
    </xf>
    <xf numFmtId="0" fontId="25" fillId="0" borderId="0" xfId="0" applyFont="1" applyFill="1" applyAlignment="1">
      <alignment vertical="center" wrapText="1"/>
    </xf>
    <xf numFmtId="1" fontId="23" fillId="0" borderId="0" xfId="1" applyNumberFormat="1" applyFont="1" applyFill="1" applyAlignment="1">
      <alignment horizontal="center" vertical="center" wrapText="1"/>
    </xf>
    <xf numFmtId="37" fontId="21" fillId="0" borderId="7" xfId="0" applyNumberFormat="1" applyFont="1" applyFill="1" applyBorder="1" applyAlignment="1">
      <alignment horizontal="center" vertical="center" wrapText="1"/>
    </xf>
    <xf numFmtId="164" fontId="21" fillId="0" borderId="0" xfId="0" applyNumberFormat="1" applyFont="1" applyFill="1" applyAlignment="1">
      <alignment vertical="center" wrapText="1"/>
    </xf>
    <xf numFmtId="164" fontId="18" fillId="0" borderId="0" xfId="0" applyNumberFormat="1" applyFont="1" applyFill="1" applyAlignment="1">
      <alignment vertical="center" wrapText="1"/>
    </xf>
    <xf numFmtId="0" fontId="21" fillId="0" borderId="21" xfId="0" applyFont="1" applyFill="1" applyBorder="1" applyAlignment="1">
      <alignment vertical="center" wrapText="1"/>
    </xf>
    <xf numFmtId="0" fontId="18" fillId="0" borderId="21" xfId="0" applyFont="1" applyFill="1" applyBorder="1" applyAlignment="1">
      <alignment vertical="center" wrapText="1"/>
    </xf>
    <xf numFmtId="1" fontId="27" fillId="0" borderId="0" xfId="1" applyNumberFormat="1" applyFont="1" applyFill="1" applyAlignment="1">
      <alignment vertical="center" wrapText="1"/>
    </xf>
    <xf numFmtId="1" fontId="23" fillId="0" borderId="0" xfId="1" applyNumberFormat="1" applyFont="1" applyFill="1" applyAlignment="1">
      <alignment horizontal="left" vertical="center" wrapText="1"/>
    </xf>
    <xf numFmtId="1" fontId="27" fillId="0" borderId="0" xfId="1" applyNumberFormat="1" applyFont="1" applyFill="1" applyAlignment="1">
      <alignment horizontal="center" vertical="center" wrapText="1"/>
    </xf>
    <xf numFmtId="164" fontId="27" fillId="0" borderId="0" xfId="9" applyNumberFormat="1" applyFont="1" applyFill="1" applyAlignment="1">
      <alignment vertical="center" wrapText="1"/>
    </xf>
    <xf numFmtId="1" fontId="24" fillId="0" borderId="0" xfId="1" applyNumberFormat="1" applyFont="1" applyFill="1" applyBorder="1" applyAlignment="1">
      <alignment horizontal="right" vertical="center" wrapText="1"/>
    </xf>
    <xf numFmtId="164" fontId="23" fillId="0" borderId="16" xfId="9" applyNumberFormat="1" applyFont="1" applyFill="1" applyBorder="1" applyAlignment="1">
      <alignment horizontal="center" vertical="center" wrapText="1"/>
    </xf>
    <xf numFmtId="0" fontId="23" fillId="0" borderId="18" xfId="1" applyFont="1" applyFill="1" applyBorder="1" applyAlignment="1">
      <alignment horizontal="center" vertical="center" wrapText="1"/>
    </xf>
    <xf numFmtId="0" fontId="23" fillId="0" borderId="1" xfId="1" applyFont="1" applyFill="1" applyBorder="1" applyAlignment="1">
      <alignment horizontal="center" vertical="center" wrapText="1"/>
    </xf>
    <xf numFmtId="164" fontId="23" fillId="0" borderId="1" xfId="9" applyNumberFormat="1" applyFont="1" applyFill="1" applyBorder="1" applyAlignment="1">
      <alignment horizontal="center" vertical="center" wrapText="1"/>
    </xf>
    <xf numFmtId="1" fontId="23" fillId="0" borderId="19" xfId="1" applyNumberFormat="1" applyFont="1" applyFill="1" applyBorder="1" applyAlignment="1">
      <alignment horizontal="center" vertical="center" wrapText="1"/>
    </xf>
    <xf numFmtId="37" fontId="26" fillId="0" borderId="20" xfId="0" applyNumberFormat="1" applyFont="1" applyFill="1" applyBorder="1" applyAlignment="1">
      <alignment horizontal="center" vertical="center" wrapText="1"/>
    </xf>
    <xf numFmtId="0" fontId="26" fillId="0" borderId="7" xfId="0" applyFont="1" applyFill="1" applyBorder="1" applyAlignment="1">
      <alignment horizontal="left" vertical="center" wrapText="1"/>
    </xf>
    <xf numFmtId="0" fontId="26" fillId="0" borderId="7" xfId="0" applyFont="1" applyFill="1" applyBorder="1" applyAlignment="1">
      <alignment horizontal="center" vertical="center" wrapText="1"/>
    </xf>
    <xf numFmtId="164" fontId="26" fillId="0" borderId="7" xfId="9" applyNumberFormat="1" applyFont="1" applyFill="1" applyBorder="1" applyAlignment="1">
      <alignment vertical="center" wrapText="1"/>
    </xf>
    <xf numFmtId="0" fontId="26" fillId="0" borderId="21" xfId="0" applyFont="1" applyFill="1" applyBorder="1" applyAlignment="1">
      <alignment vertical="center" wrapText="1"/>
    </xf>
    <xf numFmtId="0" fontId="26" fillId="0" borderId="0" xfId="0" applyFont="1" applyFill="1" applyAlignment="1">
      <alignment vertical="center" wrapText="1"/>
    </xf>
    <xf numFmtId="37" fontId="27" fillId="0" borderId="20" xfId="0" applyNumberFormat="1" applyFont="1" applyFill="1" applyBorder="1" applyAlignment="1">
      <alignment horizontal="center" vertical="center" wrapText="1"/>
    </xf>
    <xf numFmtId="0" fontId="27" fillId="0" borderId="7" xfId="0" applyFont="1" applyFill="1" applyBorder="1" applyAlignment="1">
      <alignment horizontal="left" vertical="center" wrapText="1"/>
    </xf>
    <xf numFmtId="0" fontId="27" fillId="0" borderId="7" xfId="0" applyFont="1" applyFill="1" applyBorder="1" applyAlignment="1">
      <alignment horizontal="center" vertical="center" wrapText="1"/>
    </xf>
    <xf numFmtId="164" fontId="27" fillId="0" borderId="7" xfId="9" applyNumberFormat="1" applyFont="1" applyFill="1" applyBorder="1" applyAlignment="1">
      <alignment vertical="center" wrapText="1"/>
    </xf>
    <xf numFmtId="0" fontId="27" fillId="0" borderId="0" xfId="0" applyFont="1" applyFill="1" applyAlignment="1">
      <alignment vertical="center" wrapText="1"/>
    </xf>
    <xf numFmtId="0" fontId="26" fillId="0" borderId="7" xfId="0" applyFont="1" applyFill="1" applyBorder="1" applyAlignment="1">
      <alignment horizontal="justify" vertical="center" wrapText="1"/>
    </xf>
    <xf numFmtId="0" fontId="27" fillId="0" borderId="7" xfId="0" applyFont="1" applyFill="1" applyBorder="1" applyAlignment="1">
      <alignment horizontal="justify" vertical="center" wrapText="1"/>
    </xf>
    <xf numFmtId="0" fontId="27" fillId="0" borderId="7" xfId="0" applyFont="1" applyFill="1" applyBorder="1" applyAlignment="1">
      <alignment horizontal="justify" vertical="center"/>
    </xf>
    <xf numFmtId="0" fontId="27" fillId="0" borderId="7" xfId="0" applyFont="1" applyFill="1" applyBorder="1" applyAlignment="1">
      <alignment vertical="center" wrapText="1"/>
    </xf>
    <xf numFmtId="0" fontId="26" fillId="0" borderId="20" xfId="0" applyFont="1" applyFill="1" applyBorder="1" applyAlignment="1">
      <alignment horizontal="center" vertical="center" wrapText="1"/>
    </xf>
    <xf numFmtId="0" fontId="27" fillId="0" borderId="20" xfId="0" applyFont="1" applyFill="1" applyBorder="1" applyAlignment="1">
      <alignment horizontal="center" vertical="center" wrapText="1"/>
    </xf>
    <xf numFmtId="0" fontId="23" fillId="0" borderId="0" xfId="0" applyFont="1" applyFill="1" applyAlignment="1">
      <alignment vertical="center" wrapText="1"/>
    </xf>
    <xf numFmtId="0" fontId="23" fillId="0" borderId="18" xfId="0" applyFont="1" applyFill="1" applyBorder="1" applyAlignment="1">
      <alignment horizontal="center" vertical="center" wrapText="1"/>
    </xf>
    <xf numFmtId="0" fontId="23"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164" fontId="23" fillId="0" borderId="1" xfId="9" applyNumberFormat="1" applyFont="1" applyFill="1" applyBorder="1" applyAlignment="1">
      <alignment vertical="center" wrapText="1"/>
    </xf>
    <xf numFmtId="0" fontId="23" fillId="0" borderId="22" xfId="0" applyFont="1" applyFill="1" applyBorder="1" applyAlignment="1">
      <alignment vertical="center" wrapText="1"/>
    </xf>
    <xf numFmtId="0" fontId="23" fillId="0" borderId="15" xfId="0" applyFont="1" applyFill="1" applyBorder="1" applyAlignment="1">
      <alignment horizontal="center" vertical="center" wrapText="1"/>
    </xf>
    <xf numFmtId="0" fontId="23" fillId="0" borderId="16" xfId="0" applyFont="1" applyFill="1" applyBorder="1" applyAlignment="1">
      <alignment horizontal="center" vertical="center" wrapText="1"/>
    </xf>
    <xf numFmtId="0" fontId="27" fillId="0" borderId="16" xfId="0" applyFont="1" applyFill="1" applyBorder="1" applyAlignment="1">
      <alignment horizontal="center" vertical="center" wrapText="1"/>
    </xf>
    <xf numFmtId="164" fontId="23" fillId="0" borderId="16" xfId="9" applyNumberFormat="1" applyFont="1" applyFill="1" applyBorder="1" applyAlignment="1">
      <alignment vertical="center" wrapText="1"/>
    </xf>
    <xf numFmtId="0" fontId="23" fillId="0" borderId="23" xfId="0" applyFont="1" applyFill="1" applyBorder="1" applyAlignment="1">
      <alignment vertical="center" wrapText="1"/>
    </xf>
    <xf numFmtId="0" fontId="27" fillId="0" borderId="0" xfId="0" applyFont="1" applyFill="1" applyAlignment="1">
      <alignment horizontal="center"/>
    </xf>
    <xf numFmtId="0" fontId="27" fillId="0" borderId="0" xfId="0" applyFont="1" applyFill="1"/>
    <xf numFmtId="0" fontId="27" fillId="0" borderId="0" xfId="0" applyFont="1" applyFill="1" applyAlignment="1">
      <alignment horizontal="center" vertical="center"/>
    </xf>
    <xf numFmtId="164" fontId="27" fillId="0" borderId="0" xfId="9" applyNumberFormat="1" applyFont="1" applyFill="1"/>
    <xf numFmtId="164" fontId="28" fillId="0" borderId="7" xfId="9" applyNumberFormat="1" applyFont="1" applyBorder="1" applyAlignment="1">
      <alignment vertical="center"/>
    </xf>
    <xf numFmtId="1" fontId="23" fillId="0" borderId="0" xfId="1" applyNumberFormat="1" applyFont="1" applyFill="1" applyAlignment="1">
      <alignment horizontal="center" vertical="center" wrapText="1"/>
    </xf>
    <xf numFmtId="0" fontId="27" fillId="0" borderId="7" xfId="0" applyFont="1" applyBorder="1" applyAlignment="1">
      <alignment wrapText="1"/>
    </xf>
    <xf numFmtId="43" fontId="27" fillId="0" borderId="7" xfId="9" applyFont="1" applyBorder="1" applyAlignment="1">
      <alignment vertical="center"/>
    </xf>
    <xf numFmtId="0" fontId="23" fillId="0" borderId="7" xfId="0" applyFont="1" applyFill="1" applyBorder="1" applyAlignment="1">
      <alignment horizontal="center" vertical="center" wrapText="1"/>
    </xf>
    <xf numFmtId="164" fontId="27" fillId="0" borderId="0" xfId="0" applyNumberFormat="1" applyFont="1" applyFill="1" applyAlignment="1">
      <alignment vertical="center" wrapText="1"/>
    </xf>
    <xf numFmtId="0" fontId="23" fillId="0" borderId="7" xfId="1" applyFont="1" applyFill="1" applyBorder="1" applyAlignment="1">
      <alignment horizontal="center" vertical="center" wrapText="1"/>
    </xf>
    <xf numFmtId="164" fontId="23" fillId="0" borderId="7" xfId="9" applyNumberFormat="1" applyFont="1" applyFill="1" applyBorder="1" applyAlignment="1">
      <alignment vertical="center" wrapText="1"/>
    </xf>
    <xf numFmtId="1" fontId="23" fillId="0" borderId="7" xfId="1" applyNumberFormat="1" applyFont="1" applyFill="1" applyBorder="1" applyAlignment="1">
      <alignment horizontal="center" vertical="center" wrapText="1"/>
    </xf>
    <xf numFmtId="37" fontId="27" fillId="0" borderId="7" xfId="0" applyNumberFormat="1" applyFont="1" applyFill="1" applyBorder="1" applyAlignment="1">
      <alignment horizontal="center" vertical="center" wrapText="1"/>
    </xf>
    <xf numFmtId="3" fontId="27" fillId="0" borderId="7" xfId="0" applyNumberFormat="1" applyFont="1" applyBorder="1" applyAlignment="1">
      <alignment vertical="center"/>
    </xf>
    <xf numFmtId="0" fontId="23" fillId="0" borderId="7" xfId="1" applyFont="1" applyFill="1" applyBorder="1" applyAlignment="1">
      <alignment horizontal="center" vertical="center" wrapText="1"/>
    </xf>
    <xf numFmtId="1" fontId="23" fillId="0" borderId="7" xfId="1" applyNumberFormat="1" applyFont="1" applyFill="1" applyBorder="1" applyAlignment="1">
      <alignment horizontal="center" vertical="center" wrapText="1"/>
    </xf>
    <xf numFmtId="0" fontId="28" fillId="0" borderId="7" xfId="0" applyFont="1" applyBorder="1" applyAlignment="1">
      <alignment vertical="center" wrapText="1"/>
    </xf>
    <xf numFmtId="1" fontId="24" fillId="0" borderId="0" xfId="1" applyNumberFormat="1" applyFont="1" applyFill="1" applyAlignment="1">
      <alignment horizontal="center" vertical="center" wrapText="1"/>
    </xf>
    <xf numFmtId="0" fontId="17" fillId="0" borderId="8" xfId="1" applyFont="1" applyFill="1" applyBorder="1" applyAlignment="1">
      <alignment horizontal="center" vertical="center" wrapText="1"/>
    </xf>
    <xf numFmtId="0" fontId="17" fillId="0" borderId="9" xfId="1" applyFont="1" applyFill="1" applyBorder="1" applyAlignment="1">
      <alignment horizontal="center" vertical="center" wrapText="1"/>
    </xf>
    <xf numFmtId="1" fontId="18" fillId="0" borderId="4" xfId="1" applyNumberFormat="1" applyFont="1" applyFill="1" applyBorder="1" applyAlignment="1">
      <alignment horizontal="right" vertical="center" wrapText="1"/>
    </xf>
    <xf numFmtId="164" fontId="17" fillId="0" borderId="7" xfId="1" applyNumberFormat="1" applyFont="1" applyFill="1" applyBorder="1" applyAlignment="1">
      <alignment horizontal="center" vertical="center" wrapText="1"/>
    </xf>
    <xf numFmtId="164" fontId="17" fillId="0" borderId="1" xfId="1" applyNumberFormat="1" applyFont="1" applyFill="1" applyBorder="1" applyAlignment="1">
      <alignment horizontal="center" vertical="center" wrapText="1"/>
    </xf>
    <xf numFmtId="164" fontId="17" fillId="0" borderId="3" xfId="1" applyNumberFormat="1" applyFont="1" applyFill="1" applyBorder="1" applyAlignment="1">
      <alignment horizontal="center" vertical="center" wrapText="1"/>
    </xf>
    <xf numFmtId="0" fontId="17" fillId="0" borderId="1" xfId="1" applyFont="1" applyFill="1" applyBorder="1" applyAlignment="1">
      <alignment horizontal="center" vertical="center" wrapText="1"/>
    </xf>
    <xf numFmtId="0" fontId="17" fillId="0" borderId="2" xfId="1" applyFont="1" applyFill="1" applyBorder="1" applyAlignment="1">
      <alignment horizontal="center" vertical="center" wrapText="1"/>
    </xf>
    <xf numFmtId="0" fontId="17" fillId="0" borderId="3" xfId="1" applyFont="1" applyFill="1" applyBorder="1" applyAlignment="1">
      <alignment horizontal="center" vertical="center" wrapText="1"/>
    </xf>
    <xf numFmtId="3" fontId="17" fillId="0" borderId="1" xfId="1" applyNumberFormat="1" applyFont="1" applyFill="1" applyBorder="1" applyAlignment="1">
      <alignment horizontal="center" vertical="center" wrapText="1"/>
    </xf>
    <xf numFmtId="3" fontId="17" fillId="0" borderId="2" xfId="1" applyNumberFormat="1" applyFont="1" applyFill="1" applyBorder="1" applyAlignment="1">
      <alignment horizontal="center" vertical="center" wrapText="1"/>
    </xf>
    <xf numFmtId="3" fontId="17" fillId="0" borderId="3" xfId="1" applyNumberFormat="1" applyFont="1" applyFill="1" applyBorder="1" applyAlignment="1">
      <alignment horizontal="center" vertical="center" wrapText="1"/>
    </xf>
    <xf numFmtId="164" fontId="17" fillId="0" borderId="2" xfId="1" applyNumberFormat="1" applyFont="1" applyFill="1" applyBorder="1" applyAlignment="1">
      <alignment horizontal="center" vertical="center" wrapText="1"/>
    </xf>
    <xf numFmtId="164" fontId="17" fillId="0" borderId="5" xfId="1" applyNumberFormat="1" applyFont="1" applyFill="1" applyBorder="1" applyAlignment="1">
      <alignment horizontal="center" vertical="center" wrapText="1"/>
    </xf>
    <xf numFmtId="164" fontId="17" fillId="0" borderId="6" xfId="1" applyNumberFormat="1" applyFont="1" applyFill="1" applyBorder="1" applyAlignment="1">
      <alignment horizontal="center" vertical="center" wrapText="1"/>
    </xf>
    <xf numFmtId="0" fontId="17" fillId="0" borderId="7" xfId="1" applyFont="1" applyFill="1" applyBorder="1" applyAlignment="1">
      <alignment horizontal="center" vertical="center" wrapText="1"/>
    </xf>
    <xf numFmtId="0" fontId="19" fillId="0" borderId="0" xfId="0" applyFont="1" applyFill="1" applyAlignment="1">
      <alignment horizontal="justify" vertical="center" wrapText="1"/>
    </xf>
    <xf numFmtId="0" fontId="19" fillId="0" borderId="0" xfId="0" applyFont="1" applyFill="1" applyAlignment="1">
      <alignment horizontal="center" vertical="center" wrapText="1"/>
    </xf>
    <xf numFmtId="0" fontId="20" fillId="0" borderId="0" xfId="0" applyFont="1" applyFill="1" applyAlignment="1">
      <alignment horizontal="left" vertical="center" wrapText="1"/>
    </xf>
    <xf numFmtId="1" fontId="23" fillId="0" borderId="0" xfId="1" applyNumberFormat="1" applyFont="1" applyFill="1" applyAlignment="1">
      <alignment horizontal="center" vertical="center" wrapText="1"/>
    </xf>
    <xf numFmtId="0" fontId="17" fillId="0" borderId="1" xfId="1" applyFont="1" applyFill="1" applyBorder="1" applyAlignment="1">
      <alignment horizontal="left" vertical="center" wrapText="1"/>
    </xf>
    <xf numFmtId="0" fontId="17" fillId="0" borderId="2" xfId="1" applyFont="1" applyFill="1" applyBorder="1" applyAlignment="1">
      <alignment horizontal="left" vertical="center" wrapText="1"/>
    </xf>
    <xf numFmtId="0" fontId="17" fillId="0" borderId="3" xfId="1" applyFont="1" applyFill="1" applyBorder="1" applyAlignment="1">
      <alignment horizontal="left" vertical="center" wrapText="1"/>
    </xf>
    <xf numFmtId="0" fontId="17" fillId="0" borderId="10" xfId="1" applyFont="1" applyFill="1" applyBorder="1" applyAlignment="1">
      <alignment horizontal="center" vertical="center" wrapText="1"/>
    </xf>
    <xf numFmtId="0" fontId="17" fillId="0" borderId="5" xfId="1" applyFont="1" applyFill="1" applyBorder="1" applyAlignment="1">
      <alignment horizontal="center" vertical="center" wrapText="1"/>
    </xf>
    <xf numFmtId="0" fontId="17" fillId="0" borderId="11" xfId="1" applyFont="1" applyFill="1" applyBorder="1" applyAlignment="1">
      <alignment horizontal="center" vertical="center" wrapText="1"/>
    </xf>
    <xf numFmtId="0" fontId="17" fillId="0" borderId="6" xfId="1" applyFont="1" applyFill="1" applyBorder="1" applyAlignment="1">
      <alignment horizontal="center" vertical="center" wrapText="1"/>
    </xf>
    <xf numFmtId="0" fontId="23" fillId="0" borderId="12" xfId="1" applyFont="1" applyFill="1" applyBorder="1" applyAlignment="1">
      <alignment horizontal="center" vertical="center" wrapText="1"/>
    </xf>
    <xf numFmtId="0" fontId="23" fillId="0" borderId="15" xfId="1" applyFont="1" applyFill="1" applyBorder="1" applyAlignment="1">
      <alignment horizontal="center" vertical="center" wrapText="1"/>
    </xf>
    <xf numFmtId="0" fontId="23" fillId="0" borderId="13" xfId="1" applyFont="1" applyFill="1" applyBorder="1" applyAlignment="1">
      <alignment horizontal="center" vertical="center" wrapText="1"/>
    </xf>
    <xf numFmtId="0" fontId="23" fillId="0" borderId="16" xfId="1" applyFont="1" applyFill="1" applyBorder="1" applyAlignment="1">
      <alignment horizontal="center" vertical="center" wrapText="1"/>
    </xf>
    <xf numFmtId="164" fontId="23" fillId="0" borderId="13" xfId="9" applyNumberFormat="1" applyFont="1" applyFill="1" applyBorder="1" applyAlignment="1">
      <alignment horizontal="center" vertical="center" wrapText="1"/>
    </xf>
    <xf numFmtId="164" fontId="23" fillId="0" borderId="16" xfId="9" applyNumberFormat="1" applyFont="1" applyFill="1" applyBorder="1" applyAlignment="1">
      <alignment horizontal="center" vertical="center" wrapText="1"/>
    </xf>
    <xf numFmtId="1" fontId="23" fillId="0" borderId="14" xfId="1" applyNumberFormat="1" applyFont="1" applyFill="1" applyBorder="1" applyAlignment="1">
      <alignment horizontal="center" vertical="center" wrapText="1"/>
    </xf>
    <xf numFmtId="1" fontId="23" fillId="0" borderId="17" xfId="1" applyNumberFormat="1" applyFont="1" applyFill="1" applyBorder="1" applyAlignment="1">
      <alignment horizontal="center" vertical="center" wrapText="1"/>
    </xf>
    <xf numFmtId="0" fontId="27" fillId="0" borderId="7" xfId="0" applyFont="1" applyBorder="1" applyAlignment="1">
      <alignment horizontal="center" vertical="center"/>
    </xf>
    <xf numFmtId="164" fontId="23" fillId="0" borderId="7" xfId="9" applyNumberFormat="1" applyFont="1" applyFill="1" applyBorder="1" applyAlignment="1">
      <alignment horizontal="center" vertical="center" wrapText="1"/>
    </xf>
    <xf numFmtId="0" fontId="23" fillId="0" borderId="7" xfId="1" applyFont="1" applyFill="1" applyBorder="1" applyAlignment="1">
      <alignment horizontal="center" vertical="center" wrapText="1"/>
    </xf>
    <xf numFmtId="1" fontId="23" fillId="0" borderId="7" xfId="1" applyNumberFormat="1" applyFont="1" applyFill="1" applyBorder="1" applyAlignment="1">
      <alignment horizontal="center" vertical="center" wrapText="1"/>
    </xf>
    <xf numFmtId="0" fontId="27" fillId="0" borderId="7" xfId="0" applyFont="1" applyFill="1" applyBorder="1" applyAlignment="1">
      <alignment horizontal="center" vertical="center" wrapText="1"/>
    </xf>
    <xf numFmtId="0" fontId="10" fillId="0" borderId="0" xfId="0" applyFont="1" applyAlignment="1">
      <alignment horizontal="left" vertical="center" wrapText="1"/>
    </xf>
    <xf numFmtId="0" fontId="11" fillId="0" borderId="0" xfId="0" applyFont="1" applyAlignment="1">
      <alignment horizontal="justify" vertical="center" wrapText="1"/>
    </xf>
    <xf numFmtId="0" fontId="11" fillId="0" borderId="0" xfId="0" applyFont="1" applyAlignment="1">
      <alignment horizontal="center" vertical="center" wrapText="1"/>
    </xf>
    <xf numFmtId="0" fontId="2" fillId="0" borderId="0" xfId="0" applyFont="1" applyAlignment="1">
      <alignment horizontal="center" vertical="center" wrapText="1"/>
    </xf>
    <xf numFmtId="0" fontId="12" fillId="0" borderId="4" xfId="0" applyFont="1" applyBorder="1" applyAlignment="1">
      <alignment horizontal="center"/>
    </xf>
    <xf numFmtId="164" fontId="6" fillId="0" borderId="7" xfId="3" applyNumberFormat="1" applyFont="1" applyFill="1" applyBorder="1" applyAlignment="1">
      <alignment horizontal="center" vertical="center" wrapText="1"/>
    </xf>
    <xf numFmtId="0" fontId="6" fillId="0" borderId="7" xfId="1" applyFont="1" applyBorder="1" applyAlignment="1">
      <alignment horizontal="center" vertical="center" wrapText="1"/>
    </xf>
    <xf numFmtId="0" fontId="3" fillId="0" borderId="0" xfId="0" applyFont="1" applyAlignment="1">
      <alignment horizontal="center" vertical="center" wrapText="1"/>
    </xf>
    <xf numFmtId="0" fontId="6" fillId="0" borderId="7" xfId="0" applyFont="1" applyBorder="1" applyAlignment="1">
      <alignment horizontal="center" vertical="center" wrapText="1"/>
    </xf>
  </cellXfs>
  <cellStyles count="10">
    <cellStyle name="Comma" xfId="9" builtinId="3"/>
    <cellStyle name="Comma 2" xfId="3"/>
    <cellStyle name="Comma 2 2 26" xfId="2"/>
    <cellStyle name="Comma 4 3 4" xfId="8"/>
    <cellStyle name="Comma 53 4" xfId="7"/>
    <cellStyle name="Normal" xfId="0" builtinId="0"/>
    <cellStyle name="Normal 10" xfId="1"/>
    <cellStyle name="Normal 13" xfId="4"/>
    <cellStyle name="Normal_Bieu mau (CV ) 2 10" xfId="5"/>
    <cellStyle name="Normal_Tong hop KH 2014"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20</xdr:col>
      <xdr:colOff>17930</xdr:colOff>
      <xdr:row>1</xdr:row>
      <xdr:rowOff>367553</xdr:rowOff>
    </xdr:from>
    <xdr:to>
      <xdr:col>22</xdr:col>
      <xdr:colOff>896470</xdr:colOff>
      <xdr:row>1</xdr:row>
      <xdr:rowOff>367554</xdr:rowOff>
    </xdr:to>
    <xdr:cxnSp macro="">
      <xdr:nvCxnSpPr>
        <xdr:cNvPr id="3" name="Straight Connector 2"/>
        <xdr:cNvCxnSpPr/>
      </xdr:nvCxnSpPr>
      <xdr:spPr>
        <a:xfrm flipV="1">
          <a:off x="5611906" y="1281953"/>
          <a:ext cx="2492188" cy="1"/>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116541</xdr:colOff>
      <xdr:row>2</xdr:row>
      <xdr:rowOff>107577</xdr:rowOff>
    </xdr:from>
    <xdr:to>
      <xdr:col>4</xdr:col>
      <xdr:colOff>1488141</xdr:colOff>
      <xdr:row>2</xdr:row>
      <xdr:rowOff>107577</xdr:rowOff>
    </xdr:to>
    <xdr:cxnSp macro="">
      <xdr:nvCxnSpPr>
        <xdr:cNvPr id="2" name="Straight Connector 1"/>
        <xdr:cNvCxnSpPr/>
      </xdr:nvCxnSpPr>
      <xdr:spPr>
        <a:xfrm>
          <a:off x="5374341" y="823857"/>
          <a:ext cx="2766060" cy="0"/>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116541</xdr:colOff>
      <xdr:row>2</xdr:row>
      <xdr:rowOff>107577</xdr:rowOff>
    </xdr:from>
    <xdr:to>
      <xdr:col>5</xdr:col>
      <xdr:colOff>740229</xdr:colOff>
      <xdr:row>2</xdr:row>
      <xdr:rowOff>107577</xdr:rowOff>
    </xdr:to>
    <xdr:cxnSp macro="">
      <xdr:nvCxnSpPr>
        <xdr:cNvPr id="2" name="Straight Connector 1"/>
        <xdr:cNvCxnSpPr/>
      </xdr:nvCxnSpPr>
      <xdr:spPr>
        <a:xfrm>
          <a:off x="3447570" y="804263"/>
          <a:ext cx="2169459" cy="0"/>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215601</xdr:colOff>
      <xdr:row>2</xdr:row>
      <xdr:rowOff>84717</xdr:rowOff>
    </xdr:from>
    <xdr:to>
      <xdr:col>3</xdr:col>
      <xdr:colOff>297180</xdr:colOff>
      <xdr:row>2</xdr:row>
      <xdr:rowOff>84717</xdr:rowOff>
    </xdr:to>
    <xdr:cxnSp macro="">
      <xdr:nvCxnSpPr>
        <xdr:cNvPr id="2" name="Straight Connector 1"/>
        <xdr:cNvCxnSpPr/>
      </xdr:nvCxnSpPr>
      <xdr:spPr>
        <a:xfrm>
          <a:off x="2638761" y="778137"/>
          <a:ext cx="995979" cy="0"/>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20</xdr:col>
      <xdr:colOff>17930</xdr:colOff>
      <xdr:row>1</xdr:row>
      <xdr:rowOff>367553</xdr:rowOff>
    </xdr:from>
    <xdr:to>
      <xdr:col>22</xdr:col>
      <xdr:colOff>896470</xdr:colOff>
      <xdr:row>1</xdr:row>
      <xdr:rowOff>367554</xdr:rowOff>
    </xdr:to>
    <xdr:cxnSp macro="">
      <xdr:nvCxnSpPr>
        <xdr:cNvPr id="2" name="Straight Connector 1"/>
        <xdr:cNvCxnSpPr/>
      </xdr:nvCxnSpPr>
      <xdr:spPr>
        <a:xfrm flipV="1">
          <a:off x="5611010" y="847613"/>
          <a:ext cx="2493980" cy="1"/>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H/AppData/Local/Temp/Zalo%20Temp/TempDownloads/De%20xuat%20danh%20m&#7909;c%20du%20an%20giai%20doan%202026-2030%20quy%20mo%20l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Y GIANG DM 26-30"/>
      <sheetName val="HUNG SON "/>
      <sheetName val="XA AVUONG"/>
    </sheetNames>
    <sheetDataSet>
      <sheetData sheetId="0" refreshError="1"/>
      <sheetData sheetId="1" refreshError="1">
        <row r="15">
          <cell r="B15" t="str">
            <v>Chỉnh tuyến đường ĐT 606 đoạn km 49+00</v>
          </cell>
        </row>
        <row r="21">
          <cell r="B21" t="str">
            <v>Trang trại chăn nuôi tập trung 50 ha đến 100 ha (quy mô chuồng trại, hạ tầng kỹ thuật. Trạm chăm sóc thú y, hệ thống xử lý nước thải, môi trường, khu vực thí nghiệm: 10 ha; trồng nguyên liệu chăn nuôi trên 50 ha): con chủ đạo gà chọi lấy thịt, gà đẻ trứng, lợn, bò và dê; (hình thức đầu tư công hạ tầng; kêu gọi đầu tư)</v>
          </cell>
        </row>
      </sheetData>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644"/>
  <sheetViews>
    <sheetView tabSelected="1" zoomScale="70" zoomScaleNormal="70" workbookViewId="0">
      <pane xSplit="22" ySplit="8" topLeftCell="W129" activePane="bottomRight" state="frozen"/>
      <selection pane="topRight" activeCell="W1" sqref="W1"/>
      <selection pane="bottomLeft" activeCell="A9" sqref="A9"/>
      <selection pane="bottomRight" activeCell="X8" sqref="X8"/>
    </sheetView>
  </sheetViews>
  <sheetFormatPr defaultColWidth="9.125" defaultRowHeight="12.75"/>
  <cols>
    <col min="1" max="1" width="5.875" style="64" customWidth="1"/>
    <col min="2" max="2" width="39.75" style="95" customWidth="1"/>
    <col min="3" max="4" width="14.25" style="40" hidden="1" customWidth="1"/>
    <col min="5" max="5" width="12" style="40" hidden="1" customWidth="1"/>
    <col min="6" max="8" width="8.625" style="40" hidden="1" customWidth="1"/>
    <col min="9" max="16" width="10" style="40" hidden="1" customWidth="1"/>
    <col min="17" max="17" width="10.75" style="40" hidden="1" customWidth="1"/>
    <col min="18" max="18" width="10" style="65" customWidth="1"/>
    <col min="19" max="19" width="11.625" style="40" customWidth="1"/>
    <col min="20" max="20" width="6.125" style="40" customWidth="1"/>
    <col min="21" max="21" width="10.375" style="66" customWidth="1"/>
    <col min="22" max="22" width="10.75" style="66" customWidth="1"/>
    <col min="23" max="23" width="12" style="66" customWidth="1"/>
    <col min="24" max="24" width="11" style="66" customWidth="1"/>
    <col min="25" max="25" width="7.25" style="66" customWidth="1"/>
    <col min="26" max="26" width="10.5" style="66" customWidth="1"/>
    <col min="27" max="27" width="10" style="66" customWidth="1"/>
    <col min="28" max="28" width="8.375" style="66" customWidth="1"/>
    <col min="29" max="30" width="9.25" style="40" customWidth="1"/>
    <col min="31" max="31" width="6.75" style="40" customWidth="1"/>
    <col min="32" max="32" width="5.875" style="40" customWidth="1"/>
    <col min="33" max="41" width="0" style="40" hidden="1" customWidth="1"/>
    <col min="42" max="16384" width="9.125" style="40"/>
  </cols>
  <sheetData>
    <row r="1" spans="1:43" s="41" customFormat="1" ht="37.9" customHeight="1">
      <c r="A1" s="187" t="s">
        <v>546</v>
      </c>
      <c r="B1" s="187"/>
      <c r="C1" s="187"/>
      <c r="D1" s="187"/>
      <c r="E1" s="187"/>
      <c r="F1" s="187"/>
      <c r="G1" s="187"/>
      <c r="H1" s="187"/>
      <c r="I1" s="187"/>
      <c r="J1" s="187"/>
      <c r="K1" s="187"/>
      <c r="L1" s="187"/>
      <c r="M1" s="187"/>
      <c r="N1" s="187"/>
      <c r="O1" s="187"/>
      <c r="P1" s="187"/>
      <c r="Q1" s="187"/>
      <c r="R1" s="187"/>
      <c r="S1" s="187"/>
      <c r="T1" s="187"/>
      <c r="U1" s="187"/>
      <c r="V1" s="187"/>
      <c r="W1" s="187"/>
      <c r="X1" s="187"/>
      <c r="Y1" s="187"/>
      <c r="Z1" s="187"/>
      <c r="AA1" s="187"/>
      <c r="AB1" s="187"/>
      <c r="AC1" s="187"/>
      <c r="AD1" s="187"/>
      <c r="AE1" s="187"/>
      <c r="AF1" s="187"/>
    </row>
    <row r="2" spans="1:43" s="41" customFormat="1" ht="31.5" customHeight="1">
      <c r="A2" s="167" t="s">
        <v>425</v>
      </c>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row>
    <row r="3" spans="1:43" s="41" customFormat="1" ht="26.1" customHeight="1">
      <c r="A3" s="42"/>
      <c r="B3" s="43"/>
      <c r="C3" s="43"/>
      <c r="D3" s="43"/>
      <c r="E3" s="43"/>
      <c r="F3" s="43"/>
      <c r="G3" s="43"/>
      <c r="H3" s="43"/>
      <c r="I3" s="43"/>
      <c r="J3" s="43"/>
      <c r="K3" s="43"/>
      <c r="L3" s="43"/>
      <c r="M3" s="43"/>
      <c r="N3" s="43"/>
      <c r="R3" s="44"/>
      <c r="U3" s="45"/>
      <c r="V3" s="45"/>
      <c r="W3" s="45"/>
      <c r="X3" s="45"/>
      <c r="Y3" s="45"/>
      <c r="Z3" s="45"/>
      <c r="AA3" s="45"/>
      <c r="AB3" s="45"/>
      <c r="AE3" s="170" t="s">
        <v>0</v>
      </c>
      <c r="AF3" s="170"/>
    </row>
    <row r="4" spans="1:43" s="42" customFormat="1" ht="53.45" customHeight="1">
      <c r="A4" s="174" t="s">
        <v>1</v>
      </c>
      <c r="B4" s="188" t="s">
        <v>2</v>
      </c>
      <c r="C4" s="174" t="s">
        <v>80</v>
      </c>
      <c r="D4" s="174" t="s">
        <v>81</v>
      </c>
      <c r="E4" s="174" t="s">
        <v>3</v>
      </c>
      <c r="F4" s="174" t="s">
        <v>22</v>
      </c>
      <c r="G4" s="174" t="s">
        <v>59</v>
      </c>
      <c r="H4" s="174" t="s">
        <v>77</v>
      </c>
      <c r="I4" s="183" t="s">
        <v>70</v>
      </c>
      <c r="J4" s="183"/>
      <c r="K4" s="183"/>
      <c r="L4" s="183"/>
      <c r="M4" s="183"/>
      <c r="N4" s="183"/>
      <c r="O4" s="192" t="s">
        <v>29</v>
      </c>
      <c r="P4" s="193"/>
      <c r="Q4" s="194"/>
      <c r="R4" s="174" t="s">
        <v>151</v>
      </c>
      <c r="S4" s="168" t="s">
        <v>72</v>
      </c>
      <c r="T4" s="169"/>
      <c r="U4" s="169"/>
      <c r="V4" s="169"/>
      <c r="W4" s="191"/>
      <c r="X4" s="168" t="s">
        <v>71</v>
      </c>
      <c r="Y4" s="169"/>
      <c r="Z4" s="169"/>
      <c r="AA4" s="169"/>
      <c r="AB4" s="169"/>
      <c r="AC4" s="168" t="s">
        <v>317</v>
      </c>
      <c r="AD4" s="169"/>
      <c r="AE4" s="169"/>
      <c r="AF4" s="177" t="s">
        <v>4</v>
      </c>
    </row>
    <row r="5" spans="1:43" s="46" customFormat="1" ht="30" customHeight="1">
      <c r="A5" s="175"/>
      <c r="B5" s="189"/>
      <c r="C5" s="175"/>
      <c r="D5" s="175"/>
      <c r="E5" s="175"/>
      <c r="F5" s="175"/>
      <c r="G5" s="175"/>
      <c r="H5" s="175"/>
      <c r="I5" s="183" t="s">
        <v>60</v>
      </c>
      <c r="J5" s="183" t="s">
        <v>74</v>
      </c>
      <c r="K5" s="183"/>
      <c r="L5" s="183"/>
      <c r="M5" s="183"/>
      <c r="N5" s="183"/>
      <c r="O5" s="174" t="s">
        <v>23</v>
      </c>
      <c r="P5" s="183" t="s">
        <v>24</v>
      </c>
      <c r="Q5" s="183"/>
      <c r="R5" s="175"/>
      <c r="S5" s="174" t="s">
        <v>23</v>
      </c>
      <c r="T5" s="183" t="s">
        <v>24</v>
      </c>
      <c r="U5" s="183"/>
      <c r="V5" s="181" t="s">
        <v>26</v>
      </c>
      <c r="W5" s="182"/>
      <c r="X5" s="172" t="s">
        <v>23</v>
      </c>
      <c r="Y5" s="171" t="s">
        <v>24</v>
      </c>
      <c r="Z5" s="171"/>
      <c r="AA5" s="181" t="s">
        <v>26</v>
      </c>
      <c r="AB5" s="182"/>
      <c r="AC5" s="174" t="s">
        <v>46</v>
      </c>
      <c r="AD5" s="174" t="s">
        <v>76</v>
      </c>
      <c r="AE5" s="174" t="s">
        <v>41</v>
      </c>
      <c r="AF5" s="178"/>
    </row>
    <row r="6" spans="1:43" s="46" customFormat="1" ht="8.4499999999999993" customHeight="1">
      <c r="A6" s="175"/>
      <c r="B6" s="189"/>
      <c r="C6" s="175"/>
      <c r="D6" s="175"/>
      <c r="E6" s="175"/>
      <c r="F6" s="175"/>
      <c r="G6" s="175"/>
      <c r="H6" s="175"/>
      <c r="I6" s="183"/>
      <c r="J6" s="183" t="s">
        <v>23</v>
      </c>
      <c r="K6" s="183" t="s">
        <v>24</v>
      </c>
      <c r="L6" s="183"/>
      <c r="M6" s="183" t="s">
        <v>26</v>
      </c>
      <c r="N6" s="183"/>
      <c r="O6" s="175"/>
      <c r="P6" s="183" t="s">
        <v>25</v>
      </c>
      <c r="Q6" s="183" t="s">
        <v>78</v>
      </c>
      <c r="R6" s="175"/>
      <c r="S6" s="175"/>
      <c r="T6" s="183" t="s">
        <v>25</v>
      </c>
      <c r="U6" s="171" t="s">
        <v>78</v>
      </c>
      <c r="V6" s="172" t="s">
        <v>27</v>
      </c>
      <c r="W6" s="172" t="s">
        <v>28</v>
      </c>
      <c r="X6" s="180"/>
      <c r="Y6" s="171" t="s">
        <v>25</v>
      </c>
      <c r="Z6" s="171" t="s">
        <v>78</v>
      </c>
      <c r="AA6" s="172" t="s">
        <v>27</v>
      </c>
      <c r="AB6" s="172" t="s">
        <v>28</v>
      </c>
      <c r="AC6" s="175"/>
      <c r="AD6" s="175"/>
      <c r="AE6" s="175"/>
      <c r="AF6" s="178"/>
    </row>
    <row r="7" spans="1:43" s="46" customFormat="1" ht="57" customHeight="1">
      <c r="A7" s="176"/>
      <c r="B7" s="190"/>
      <c r="C7" s="176"/>
      <c r="D7" s="176"/>
      <c r="E7" s="176"/>
      <c r="F7" s="176"/>
      <c r="G7" s="176"/>
      <c r="H7" s="176"/>
      <c r="I7" s="183"/>
      <c r="J7" s="183"/>
      <c r="K7" s="47" t="s">
        <v>25</v>
      </c>
      <c r="L7" s="47" t="s">
        <v>79</v>
      </c>
      <c r="M7" s="47" t="s">
        <v>27</v>
      </c>
      <c r="N7" s="47" t="s">
        <v>28</v>
      </c>
      <c r="O7" s="176"/>
      <c r="P7" s="183"/>
      <c r="Q7" s="183"/>
      <c r="R7" s="176"/>
      <c r="S7" s="176"/>
      <c r="T7" s="183"/>
      <c r="U7" s="171"/>
      <c r="V7" s="173"/>
      <c r="W7" s="173"/>
      <c r="X7" s="173"/>
      <c r="Y7" s="171"/>
      <c r="Z7" s="171"/>
      <c r="AA7" s="173"/>
      <c r="AB7" s="173"/>
      <c r="AC7" s="176"/>
      <c r="AD7" s="176"/>
      <c r="AE7" s="176"/>
      <c r="AF7" s="179"/>
    </row>
    <row r="8" spans="1:43" s="104" customFormat="1" ht="26.1" customHeight="1">
      <c r="A8" s="97" t="s">
        <v>21</v>
      </c>
      <c r="B8" s="98" t="s">
        <v>30</v>
      </c>
      <c r="C8" s="99"/>
      <c r="D8" s="99"/>
      <c r="E8" s="100"/>
      <c r="F8" s="100"/>
      <c r="G8" s="100"/>
      <c r="H8" s="100"/>
      <c r="I8" s="100"/>
      <c r="J8" s="100"/>
      <c r="K8" s="100"/>
      <c r="L8" s="100"/>
      <c r="M8" s="100"/>
      <c r="N8" s="100"/>
      <c r="O8" s="100"/>
      <c r="P8" s="100"/>
      <c r="Q8" s="100"/>
      <c r="R8" s="97"/>
      <c r="S8" s="101">
        <f>S9+S11+S13+S15+S17+S22+S44+S46+S49+S51</f>
        <v>1291230</v>
      </c>
      <c r="T8" s="101">
        <f t="shared" ref="T8:AB8" si="0">T9+T11+T13+T15+T17+T22+T44+T46+T49+T51</f>
        <v>0</v>
      </c>
      <c r="U8" s="101">
        <f t="shared" si="0"/>
        <v>1291230</v>
      </c>
      <c r="V8" s="101">
        <f t="shared" si="0"/>
        <v>1286066</v>
      </c>
      <c r="W8" s="101">
        <f t="shared" si="0"/>
        <v>5164</v>
      </c>
      <c r="X8" s="101">
        <f t="shared" si="0"/>
        <v>147183</v>
      </c>
      <c r="Y8" s="101">
        <f t="shared" si="0"/>
        <v>0</v>
      </c>
      <c r="Z8" s="101">
        <f t="shared" si="0"/>
        <v>147183</v>
      </c>
      <c r="AA8" s="101">
        <f t="shared" si="0"/>
        <v>144019.25</v>
      </c>
      <c r="AB8" s="101">
        <f t="shared" si="0"/>
        <v>3163.75</v>
      </c>
      <c r="AC8" s="102"/>
      <c r="AD8" s="100"/>
      <c r="AE8" s="100"/>
      <c r="AF8" s="100"/>
      <c r="AG8" s="103">
        <f>W8+V8</f>
        <v>1291230</v>
      </c>
      <c r="AH8" s="103">
        <f>AB8+AA8</f>
        <v>147183</v>
      </c>
      <c r="AK8" s="103">
        <f>W8+V8</f>
        <v>1291230</v>
      </c>
      <c r="AL8" s="103">
        <f>AB8+AA8</f>
        <v>147183</v>
      </c>
      <c r="AM8" s="103">
        <f>W8+V8</f>
        <v>1291230</v>
      </c>
      <c r="AN8" s="103">
        <f>AB8+AA8</f>
        <v>147183</v>
      </c>
      <c r="AP8" s="103">
        <f>W8+V8</f>
        <v>1291230</v>
      </c>
      <c r="AQ8" s="103">
        <f>AB8+AA8</f>
        <v>147183</v>
      </c>
    </row>
    <row r="9" spans="1:43" s="78" customFormat="1" ht="26.1" customHeight="1">
      <c r="A9" s="73" t="s">
        <v>5</v>
      </c>
      <c r="B9" s="90" t="s">
        <v>20</v>
      </c>
      <c r="C9" s="74"/>
      <c r="D9" s="74"/>
      <c r="E9" s="75"/>
      <c r="F9" s="75"/>
      <c r="G9" s="75"/>
      <c r="H9" s="75"/>
      <c r="I9" s="75"/>
      <c r="J9" s="75"/>
      <c r="K9" s="75"/>
      <c r="L9" s="75"/>
      <c r="M9" s="75"/>
      <c r="N9" s="75"/>
      <c r="O9" s="75"/>
      <c r="P9" s="75"/>
      <c r="Q9" s="75"/>
      <c r="R9" s="73"/>
      <c r="S9" s="76">
        <f t="shared" ref="S9:S11" si="1">T9+U9</f>
        <v>15000</v>
      </c>
      <c r="T9" s="77"/>
      <c r="U9" s="76">
        <f t="shared" ref="U9:AB9" si="2">SUM(U10:U10)</f>
        <v>15000</v>
      </c>
      <c r="V9" s="76">
        <f t="shared" si="2"/>
        <v>14250</v>
      </c>
      <c r="W9" s="76">
        <f t="shared" si="2"/>
        <v>750</v>
      </c>
      <c r="X9" s="76">
        <f t="shared" si="2"/>
        <v>4500</v>
      </c>
      <c r="Y9" s="76">
        <f t="shared" si="2"/>
        <v>0</v>
      </c>
      <c r="Z9" s="76">
        <f t="shared" si="2"/>
        <v>4500</v>
      </c>
      <c r="AA9" s="76">
        <f t="shared" si="2"/>
        <v>4275</v>
      </c>
      <c r="AB9" s="76">
        <f t="shared" si="2"/>
        <v>225</v>
      </c>
      <c r="AC9" s="75"/>
      <c r="AD9" s="75"/>
      <c r="AE9" s="75"/>
      <c r="AF9" s="75"/>
    </row>
    <row r="10" spans="1:43" s="59" customFormat="1" ht="31.9" customHeight="1">
      <c r="A10" s="54">
        <v>1</v>
      </c>
      <c r="B10" s="63" t="s">
        <v>396</v>
      </c>
      <c r="C10" s="55"/>
      <c r="D10" s="55"/>
      <c r="E10" s="56"/>
      <c r="F10" s="56"/>
      <c r="G10" s="56"/>
      <c r="H10" s="56"/>
      <c r="I10" s="56"/>
      <c r="J10" s="56"/>
      <c r="K10" s="56"/>
      <c r="L10" s="56"/>
      <c r="M10" s="56"/>
      <c r="N10" s="56"/>
      <c r="O10" s="56"/>
      <c r="P10" s="56"/>
      <c r="Q10" s="56"/>
      <c r="R10" s="54" t="s">
        <v>248</v>
      </c>
      <c r="S10" s="57">
        <v>15000</v>
      </c>
      <c r="T10" s="58"/>
      <c r="U10" s="57">
        <f>S10</f>
        <v>15000</v>
      </c>
      <c r="V10" s="57">
        <f>U10*95%</f>
        <v>14250</v>
      </c>
      <c r="W10" s="57">
        <f>U10*5%</f>
        <v>750</v>
      </c>
      <c r="X10" s="57">
        <f>U10*30%</f>
        <v>4500</v>
      </c>
      <c r="Y10" s="57"/>
      <c r="Z10" s="57">
        <f>X10</f>
        <v>4500</v>
      </c>
      <c r="AA10" s="57">
        <f>Z10*95%</f>
        <v>4275</v>
      </c>
      <c r="AB10" s="57">
        <f>Z10*5%</f>
        <v>225</v>
      </c>
      <c r="AC10" s="56"/>
      <c r="AD10" s="56"/>
      <c r="AE10" s="56"/>
      <c r="AF10" s="56"/>
      <c r="AP10" s="108"/>
      <c r="AQ10" s="108"/>
    </row>
    <row r="11" spans="1:43" s="78" customFormat="1" ht="36" customHeight="1">
      <c r="A11" s="73" t="s">
        <v>9</v>
      </c>
      <c r="B11" s="90" t="s">
        <v>31</v>
      </c>
      <c r="C11" s="74"/>
      <c r="D11" s="74"/>
      <c r="E11" s="75"/>
      <c r="F11" s="75"/>
      <c r="G11" s="75"/>
      <c r="H11" s="75"/>
      <c r="I11" s="75"/>
      <c r="J11" s="75"/>
      <c r="K11" s="75"/>
      <c r="L11" s="75"/>
      <c r="M11" s="75"/>
      <c r="N11" s="75"/>
      <c r="O11" s="75"/>
      <c r="P11" s="75"/>
      <c r="Q11" s="75"/>
      <c r="R11" s="89"/>
      <c r="S11" s="76">
        <f t="shared" si="1"/>
        <v>25000</v>
      </c>
      <c r="T11" s="77"/>
      <c r="U11" s="76">
        <f>U12</f>
        <v>25000</v>
      </c>
      <c r="V11" s="76">
        <f t="shared" ref="V11:W11" si="3">V12</f>
        <v>23750</v>
      </c>
      <c r="W11" s="76">
        <f t="shared" si="3"/>
        <v>1250</v>
      </c>
      <c r="X11" s="76">
        <f>Y11+Z11</f>
        <v>7500</v>
      </c>
      <c r="Y11" s="76"/>
      <c r="Z11" s="76">
        <f>Z12</f>
        <v>7500</v>
      </c>
      <c r="AA11" s="76">
        <f t="shared" ref="AA11:AB11" si="4">AA12</f>
        <v>7125</v>
      </c>
      <c r="AB11" s="76">
        <f t="shared" si="4"/>
        <v>375</v>
      </c>
      <c r="AC11" s="75"/>
      <c r="AD11" s="75"/>
      <c r="AE11" s="75"/>
      <c r="AF11" s="75"/>
    </row>
    <row r="12" spans="1:43" s="53" customFormat="1" ht="34.15" customHeight="1">
      <c r="A12" s="48">
        <v>1</v>
      </c>
      <c r="B12" s="63" t="s">
        <v>395</v>
      </c>
      <c r="C12" s="49"/>
      <c r="D12" s="49"/>
      <c r="E12" s="50"/>
      <c r="F12" s="50"/>
      <c r="G12" s="50"/>
      <c r="H12" s="50"/>
      <c r="I12" s="50"/>
      <c r="J12" s="50"/>
      <c r="K12" s="50"/>
      <c r="L12" s="50"/>
      <c r="M12" s="50"/>
      <c r="N12" s="50"/>
      <c r="O12" s="50"/>
      <c r="P12" s="50"/>
      <c r="Q12" s="50"/>
      <c r="R12" s="54" t="s">
        <v>248</v>
      </c>
      <c r="S12" s="57">
        <v>25000</v>
      </c>
      <c r="T12" s="58"/>
      <c r="U12" s="57">
        <f>S12</f>
        <v>25000</v>
      </c>
      <c r="V12" s="57">
        <f>U12*95%</f>
        <v>23750</v>
      </c>
      <c r="W12" s="57">
        <f>U12*5%</f>
        <v>1250</v>
      </c>
      <c r="X12" s="57">
        <f>U12*30%</f>
        <v>7500</v>
      </c>
      <c r="Y12" s="57"/>
      <c r="Z12" s="57">
        <f>X12</f>
        <v>7500</v>
      </c>
      <c r="AA12" s="57">
        <f>Z12*95%</f>
        <v>7125</v>
      </c>
      <c r="AB12" s="57">
        <f>Z12*5%</f>
        <v>375</v>
      </c>
      <c r="AC12" s="50"/>
      <c r="AD12" s="50"/>
      <c r="AE12" s="50"/>
      <c r="AF12" s="50"/>
    </row>
    <row r="13" spans="1:43" s="78" customFormat="1" ht="48.6" customHeight="1">
      <c r="A13" s="73" t="s">
        <v>10</v>
      </c>
      <c r="B13" s="90" t="s">
        <v>32</v>
      </c>
      <c r="C13" s="74"/>
      <c r="D13" s="74"/>
      <c r="E13" s="75"/>
      <c r="F13" s="75"/>
      <c r="G13" s="75"/>
      <c r="H13" s="75"/>
      <c r="I13" s="75"/>
      <c r="J13" s="75"/>
      <c r="K13" s="75"/>
      <c r="L13" s="75"/>
      <c r="M13" s="75"/>
      <c r="N13" s="75"/>
      <c r="O13" s="75"/>
      <c r="P13" s="75"/>
      <c r="Q13" s="75"/>
      <c r="R13" s="73"/>
      <c r="S13" s="76">
        <f>T13+U13</f>
        <v>30000</v>
      </c>
      <c r="T13" s="77"/>
      <c r="U13" s="76">
        <f>V13+W13</f>
        <v>30000</v>
      </c>
      <c r="V13" s="76">
        <f>SUM(V14:V14)</f>
        <v>30000</v>
      </c>
      <c r="W13" s="76"/>
      <c r="X13" s="76">
        <f>Y13+Z13</f>
        <v>2000</v>
      </c>
      <c r="Y13" s="76"/>
      <c r="Z13" s="76">
        <f>Z14</f>
        <v>2000</v>
      </c>
      <c r="AA13" s="76">
        <f>AA14</f>
        <v>2000</v>
      </c>
      <c r="AB13" s="76"/>
      <c r="AC13" s="75"/>
      <c r="AD13" s="75"/>
      <c r="AE13" s="75"/>
      <c r="AF13" s="75"/>
    </row>
    <row r="14" spans="1:43" s="53" customFormat="1" ht="34.15" customHeight="1">
      <c r="A14" s="54">
        <v>1</v>
      </c>
      <c r="B14" s="63" t="s">
        <v>307</v>
      </c>
      <c r="C14" s="49"/>
      <c r="D14" s="49"/>
      <c r="E14" s="50"/>
      <c r="F14" s="50"/>
      <c r="G14" s="50"/>
      <c r="H14" s="50"/>
      <c r="I14" s="50"/>
      <c r="J14" s="50"/>
      <c r="K14" s="50"/>
      <c r="L14" s="50"/>
      <c r="M14" s="50"/>
      <c r="N14" s="50"/>
      <c r="O14" s="50"/>
      <c r="P14" s="50"/>
      <c r="Q14" s="50"/>
      <c r="R14" s="54" t="s">
        <v>248</v>
      </c>
      <c r="S14" s="57">
        <v>30000</v>
      </c>
      <c r="T14" s="58"/>
      <c r="U14" s="57">
        <f>S14</f>
        <v>30000</v>
      </c>
      <c r="V14" s="57">
        <f>U14</f>
        <v>30000</v>
      </c>
      <c r="W14" s="57"/>
      <c r="X14" s="57">
        <v>2000</v>
      </c>
      <c r="Y14" s="57"/>
      <c r="Z14" s="57">
        <f>X14</f>
        <v>2000</v>
      </c>
      <c r="AA14" s="57">
        <f>Z14</f>
        <v>2000</v>
      </c>
      <c r="AB14" s="57">
        <f>AA14*0%</f>
        <v>0</v>
      </c>
      <c r="AC14" s="50"/>
      <c r="AD14" s="50"/>
      <c r="AE14" s="50"/>
      <c r="AF14" s="50"/>
    </row>
    <row r="15" spans="1:43" s="78" customFormat="1" ht="36" customHeight="1">
      <c r="A15" s="73" t="s">
        <v>11</v>
      </c>
      <c r="B15" s="90" t="s">
        <v>33</v>
      </c>
      <c r="C15" s="74"/>
      <c r="D15" s="74"/>
      <c r="E15" s="75"/>
      <c r="F15" s="75"/>
      <c r="G15" s="75"/>
      <c r="H15" s="75"/>
      <c r="I15" s="75"/>
      <c r="J15" s="75"/>
      <c r="K15" s="75"/>
      <c r="L15" s="75"/>
      <c r="M15" s="75"/>
      <c r="N15" s="75"/>
      <c r="O15" s="75"/>
      <c r="P15" s="75"/>
      <c r="Q15" s="75"/>
      <c r="R15" s="73"/>
      <c r="S15" s="76">
        <f>T15+U15</f>
        <v>6000</v>
      </c>
      <c r="T15" s="77"/>
      <c r="U15" s="76">
        <f>V15+W15</f>
        <v>6000</v>
      </c>
      <c r="V15" s="76">
        <f>V16</f>
        <v>6000</v>
      </c>
      <c r="W15" s="76"/>
      <c r="X15" s="76">
        <f>Y15+Z15</f>
        <v>2000</v>
      </c>
      <c r="Y15" s="76"/>
      <c r="Z15" s="76">
        <f>Z16</f>
        <v>2000</v>
      </c>
      <c r="AA15" s="76">
        <f>AA16</f>
        <v>2000</v>
      </c>
      <c r="AB15" s="76"/>
      <c r="AC15" s="75"/>
      <c r="AD15" s="75"/>
      <c r="AE15" s="75"/>
      <c r="AF15" s="75"/>
    </row>
    <row r="16" spans="1:43" s="53" customFormat="1" ht="34.9" customHeight="1">
      <c r="A16" s="54">
        <v>1</v>
      </c>
      <c r="B16" s="63" t="s">
        <v>398</v>
      </c>
      <c r="C16" s="49"/>
      <c r="D16" s="49"/>
      <c r="E16" s="50"/>
      <c r="F16" s="50"/>
      <c r="G16" s="50"/>
      <c r="H16" s="50"/>
      <c r="I16" s="50"/>
      <c r="J16" s="50"/>
      <c r="K16" s="50"/>
      <c r="L16" s="50"/>
      <c r="M16" s="50"/>
      <c r="N16" s="50"/>
      <c r="O16" s="50"/>
      <c r="P16" s="50"/>
      <c r="Q16" s="50"/>
      <c r="R16" s="54" t="s">
        <v>248</v>
      </c>
      <c r="S16" s="57">
        <v>6000</v>
      </c>
      <c r="T16" s="58"/>
      <c r="U16" s="57">
        <f>S16</f>
        <v>6000</v>
      </c>
      <c r="V16" s="57">
        <f>U16</f>
        <v>6000</v>
      </c>
      <c r="W16" s="57"/>
      <c r="X16" s="57">
        <v>2000</v>
      </c>
      <c r="Y16" s="57"/>
      <c r="Z16" s="57">
        <f>X16</f>
        <v>2000</v>
      </c>
      <c r="AA16" s="57">
        <f>Z16</f>
        <v>2000</v>
      </c>
      <c r="AB16" s="57"/>
      <c r="AC16" s="50"/>
      <c r="AD16" s="50"/>
      <c r="AE16" s="50"/>
      <c r="AF16" s="50"/>
    </row>
    <row r="17" spans="1:32" s="78" customFormat="1" ht="25.9" customHeight="1">
      <c r="A17" s="73" t="s">
        <v>12</v>
      </c>
      <c r="B17" s="91" t="s">
        <v>34</v>
      </c>
      <c r="C17" s="74"/>
      <c r="D17" s="74"/>
      <c r="E17" s="75"/>
      <c r="F17" s="75"/>
      <c r="G17" s="75"/>
      <c r="H17" s="75"/>
      <c r="I17" s="75"/>
      <c r="J17" s="75"/>
      <c r="K17" s="75"/>
      <c r="L17" s="75"/>
      <c r="M17" s="75"/>
      <c r="N17" s="75"/>
      <c r="O17" s="75"/>
      <c r="P17" s="75"/>
      <c r="Q17" s="75"/>
      <c r="R17" s="73"/>
      <c r="S17" s="76">
        <f>T17+U17</f>
        <v>29000</v>
      </c>
      <c r="T17" s="77"/>
      <c r="U17" s="76">
        <f>SUM(U18:U21)</f>
        <v>29000</v>
      </c>
      <c r="V17" s="76">
        <f t="shared" ref="V17:AB17" si="5">SUM(V18:V21)</f>
        <v>29000</v>
      </c>
      <c r="W17" s="76"/>
      <c r="X17" s="76">
        <f t="shared" si="5"/>
        <v>2500</v>
      </c>
      <c r="Y17" s="76">
        <f t="shared" si="5"/>
        <v>0</v>
      </c>
      <c r="Z17" s="76">
        <f t="shared" si="5"/>
        <v>2500</v>
      </c>
      <c r="AA17" s="76">
        <f t="shared" si="5"/>
        <v>2500</v>
      </c>
      <c r="AB17" s="76">
        <f t="shared" si="5"/>
        <v>0</v>
      </c>
      <c r="AC17" s="75"/>
      <c r="AD17" s="75"/>
      <c r="AE17" s="75"/>
      <c r="AF17" s="75"/>
    </row>
    <row r="18" spans="1:32" s="53" customFormat="1" ht="25.9" customHeight="1">
      <c r="A18" s="54">
        <v>1</v>
      </c>
      <c r="B18" s="63" t="s">
        <v>421</v>
      </c>
      <c r="C18" s="49"/>
      <c r="D18" s="49"/>
      <c r="E18" s="50"/>
      <c r="F18" s="50"/>
      <c r="G18" s="50"/>
      <c r="H18" s="50"/>
      <c r="I18" s="50"/>
      <c r="J18" s="50"/>
      <c r="K18" s="50"/>
      <c r="L18" s="50"/>
      <c r="M18" s="50"/>
      <c r="N18" s="50"/>
      <c r="O18" s="50"/>
      <c r="P18" s="50"/>
      <c r="Q18" s="50"/>
      <c r="R18" s="54" t="s">
        <v>248</v>
      </c>
      <c r="S18" s="57">
        <v>20000</v>
      </c>
      <c r="T18" s="58"/>
      <c r="U18" s="57">
        <f>S18</f>
        <v>20000</v>
      </c>
      <c r="V18" s="57">
        <f>U18</f>
        <v>20000</v>
      </c>
      <c r="W18" s="57"/>
      <c r="X18" s="57"/>
      <c r="Y18" s="57"/>
      <c r="Z18" s="57"/>
      <c r="AA18" s="57"/>
      <c r="AB18" s="57"/>
      <c r="AC18" s="50"/>
      <c r="AD18" s="50"/>
      <c r="AE18" s="50"/>
      <c r="AF18" s="50"/>
    </row>
    <row r="19" spans="1:32" s="53" customFormat="1" ht="25.9" customHeight="1">
      <c r="A19" s="54">
        <v>2</v>
      </c>
      <c r="B19" s="63" t="s">
        <v>295</v>
      </c>
      <c r="C19" s="49"/>
      <c r="D19" s="49"/>
      <c r="E19" s="50"/>
      <c r="F19" s="50"/>
      <c r="G19" s="50"/>
      <c r="H19" s="50"/>
      <c r="I19" s="50"/>
      <c r="J19" s="50"/>
      <c r="K19" s="50"/>
      <c r="L19" s="50"/>
      <c r="M19" s="50"/>
      <c r="N19" s="50"/>
      <c r="O19" s="50"/>
      <c r="P19" s="50"/>
      <c r="Q19" s="50"/>
      <c r="R19" s="54" t="s">
        <v>248</v>
      </c>
      <c r="S19" s="57">
        <v>2000</v>
      </c>
      <c r="T19" s="58"/>
      <c r="U19" s="57">
        <f>S19</f>
        <v>2000</v>
      </c>
      <c r="V19" s="57">
        <f t="shared" ref="V19:V21" si="6">U19</f>
        <v>2000</v>
      </c>
      <c r="W19" s="57"/>
      <c r="X19" s="57"/>
      <c r="Y19" s="57"/>
      <c r="Z19" s="57"/>
      <c r="AA19" s="57"/>
      <c r="AB19" s="57"/>
      <c r="AC19" s="50"/>
      <c r="AD19" s="50"/>
      <c r="AE19" s="50"/>
      <c r="AF19" s="50"/>
    </row>
    <row r="20" spans="1:32" s="53" customFormat="1" ht="25.9" customHeight="1">
      <c r="A20" s="54">
        <v>3</v>
      </c>
      <c r="B20" s="63" t="s">
        <v>296</v>
      </c>
      <c r="C20" s="49"/>
      <c r="D20" s="49"/>
      <c r="E20" s="50"/>
      <c r="F20" s="50"/>
      <c r="G20" s="50"/>
      <c r="H20" s="50"/>
      <c r="I20" s="50"/>
      <c r="J20" s="50"/>
      <c r="K20" s="50"/>
      <c r="L20" s="50"/>
      <c r="M20" s="50"/>
      <c r="N20" s="50"/>
      <c r="O20" s="50"/>
      <c r="P20" s="50"/>
      <c r="Q20" s="50"/>
      <c r="R20" s="54" t="s">
        <v>248</v>
      </c>
      <c r="S20" s="57">
        <v>5000</v>
      </c>
      <c r="T20" s="58"/>
      <c r="U20" s="57">
        <f t="shared" ref="U20:U21" si="7">S20</f>
        <v>5000</v>
      </c>
      <c r="V20" s="57">
        <f t="shared" si="6"/>
        <v>5000</v>
      </c>
      <c r="W20" s="57"/>
      <c r="X20" s="57">
        <f>U20*50%</f>
        <v>2500</v>
      </c>
      <c r="Y20" s="57"/>
      <c r="Z20" s="57">
        <f>X20</f>
        <v>2500</v>
      </c>
      <c r="AA20" s="57">
        <f>Z20</f>
        <v>2500</v>
      </c>
      <c r="AB20" s="57"/>
      <c r="AC20" s="50"/>
      <c r="AD20" s="50"/>
      <c r="AE20" s="50"/>
      <c r="AF20" s="50"/>
    </row>
    <row r="21" spans="1:32" s="53" customFormat="1" ht="25.9" customHeight="1">
      <c r="A21" s="54">
        <v>4</v>
      </c>
      <c r="B21" s="63" t="s">
        <v>358</v>
      </c>
      <c r="C21" s="49"/>
      <c r="D21" s="49"/>
      <c r="E21" s="50"/>
      <c r="F21" s="50"/>
      <c r="G21" s="50"/>
      <c r="H21" s="50"/>
      <c r="I21" s="50"/>
      <c r="J21" s="50"/>
      <c r="K21" s="50"/>
      <c r="L21" s="50"/>
      <c r="M21" s="50"/>
      <c r="N21" s="50"/>
      <c r="O21" s="50"/>
      <c r="P21" s="50"/>
      <c r="Q21" s="50"/>
      <c r="R21" s="54" t="s">
        <v>248</v>
      </c>
      <c r="S21" s="57">
        <v>2000</v>
      </c>
      <c r="T21" s="58"/>
      <c r="U21" s="57">
        <f t="shared" si="7"/>
        <v>2000</v>
      </c>
      <c r="V21" s="57">
        <f t="shared" si="6"/>
        <v>2000</v>
      </c>
      <c r="W21" s="57"/>
      <c r="X21" s="57"/>
      <c r="Y21" s="57"/>
      <c r="Z21" s="57"/>
      <c r="AA21" s="57"/>
      <c r="AB21" s="57"/>
      <c r="AC21" s="50"/>
      <c r="AD21" s="50"/>
      <c r="AE21" s="50"/>
      <c r="AF21" s="50"/>
    </row>
    <row r="22" spans="1:32" s="78" customFormat="1" ht="26.1" customHeight="1">
      <c r="A22" s="73" t="s">
        <v>13</v>
      </c>
      <c r="B22" s="90" t="s">
        <v>35</v>
      </c>
      <c r="C22" s="74"/>
      <c r="D22" s="74"/>
      <c r="E22" s="75"/>
      <c r="F22" s="75"/>
      <c r="G22" s="75"/>
      <c r="H22" s="75"/>
      <c r="I22" s="75"/>
      <c r="J22" s="75"/>
      <c r="K22" s="75"/>
      <c r="L22" s="75"/>
      <c r="M22" s="75"/>
      <c r="N22" s="75"/>
      <c r="O22" s="75"/>
      <c r="P22" s="75"/>
      <c r="Q22" s="79"/>
      <c r="R22" s="73"/>
      <c r="S22" s="76">
        <f>T22+U22</f>
        <v>105000</v>
      </c>
      <c r="T22" s="77"/>
      <c r="U22" s="76">
        <f>SUM(U23:U43)</f>
        <v>105000</v>
      </c>
      <c r="V22" s="76">
        <f t="shared" ref="V22" si="8">SUM(V23:V43)</f>
        <v>105000</v>
      </c>
      <c r="W22" s="76"/>
      <c r="X22" s="76">
        <f>Y22+Z22</f>
        <v>10500</v>
      </c>
      <c r="Y22" s="76"/>
      <c r="Z22" s="76">
        <f>SUM(Z23:Z43)</f>
        <v>10500</v>
      </c>
      <c r="AA22" s="76">
        <f>SUM(AA23:AA43)</f>
        <v>10500</v>
      </c>
      <c r="AB22" s="76">
        <f>SUM(AB23:AB43)</f>
        <v>0</v>
      </c>
      <c r="AC22" s="75"/>
      <c r="AD22" s="75"/>
      <c r="AE22" s="75"/>
      <c r="AF22" s="75"/>
    </row>
    <row r="23" spans="1:32" s="59" customFormat="1" ht="33" customHeight="1">
      <c r="A23" s="54">
        <v>1</v>
      </c>
      <c r="B23" s="63" t="s">
        <v>297</v>
      </c>
      <c r="C23" s="55"/>
      <c r="D23" s="55"/>
      <c r="E23" s="56"/>
      <c r="F23" s="56"/>
      <c r="G23" s="56"/>
      <c r="H23" s="56"/>
      <c r="I23" s="56"/>
      <c r="J23" s="56"/>
      <c r="K23" s="56"/>
      <c r="L23" s="56"/>
      <c r="M23" s="56"/>
      <c r="N23" s="56"/>
      <c r="O23" s="56"/>
      <c r="P23" s="56"/>
      <c r="Q23" s="56"/>
      <c r="R23" s="54" t="s">
        <v>263</v>
      </c>
      <c r="S23" s="57">
        <f>T23+U23</f>
        <v>5000</v>
      </c>
      <c r="T23" s="58"/>
      <c r="U23" s="57">
        <v>5000</v>
      </c>
      <c r="V23" s="57">
        <f>U23*100%</f>
        <v>5000</v>
      </c>
      <c r="W23" s="57"/>
      <c r="X23" s="57">
        <f>X25</f>
        <v>1500</v>
      </c>
      <c r="Y23" s="57"/>
      <c r="Z23" s="57">
        <f>Z25</f>
        <v>1500</v>
      </c>
      <c r="AA23" s="57">
        <f>Z23</f>
        <v>1500</v>
      </c>
      <c r="AB23" s="57">
        <f>Z23*0%</f>
        <v>0</v>
      </c>
      <c r="AC23" s="56"/>
      <c r="AD23" s="56"/>
      <c r="AE23" s="56"/>
      <c r="AF23" s="56"/>
    </row>
    <row r="24" spans="1:32" s="59" customFormat="1" ht="33" customHeight="1">
      <c r="A24" s="54">
        <v>2</v>
      </c>
      <c r="B24" s="63" t="s">
        <v>162</v>
      </c>
      <c r="C24" s="55"/>
      <c r="D24" s="55"/>
      <c r="E24" s="56"/>
      <c r="F24" s="56"/>
      <c r="G24" s="56"/>
      <c r="H24" s="56"/>
      <c r="I24" s="56"/>
      <c r="J24" s="56"/>
      <c r="K24" s="56"/>
      <c r="L24" s="56"/>
      <c r="M24" s="56"/>
      <c r="N24" s="56"/>
      <c r="O24" s="56"/>
      <c r="P24" s="56"/>
      <c r="Q24" s="56"/>
      <c r="R24" s="54" t="s">
        <v>261</v>
      </c>
      <c r="S24" s="57">
        <f t="shared" ref="S24:S43" si="9">T24+U24</f>
        <v>5000</v>
      </c>
      <c r="T24" s="58"/>
      <c r="U24" s="57">
        <v>5000</v>
      </c>
      <c r="V24" s="57">
        <f t="shared" ref="V24:V43" si="10">U24*100%</f>
        <v>5000</v>
      </c>
      <c r="W24" s="57"/>
      <c r="X24" s="57"/>
      <c r="Y24" s="57"/>
      <c r="Z24" s="57"/>
      <c r="AA24" s="57"/>
      <c r="AB24" s="57">
        <f t="shared" ref="AB24:AB37" si="11">Z24*0%</f>
        <v>0</v>
      </c>
      <c r="AC24" s="56"/>
      <c r="AD24" s="56"/>
      <c r="AE24" s="56"/>
      <c r="AF24" s="56"/>
    </row>
    <row r="25" spans="1:32" s="59" customFormat="1" ht="33" customHeight="1">
      <c r="A25" s="54">
        <v>3</v>
      </c>
      <c r="B25" s="63" t="s">
        <v>161</v>
      </c>
      <c r="C25" s="55"/>
      <c r="D25" s="55"/>
      <c r="E25" s="56"/>
      <c r="F25" s="56"/>
      <c r="G25" s="56"/>
      <c r="H25" s="56"/>
      <c r="I25" s="56"/>
      <c r="J25" s="56"/>
      <c r="K25" s="56"/>
      <c r="L25" s="56"/>
      <c r="M25" s="56"/>
      <c r="N25" s="56"/>
      <c r="O25" s="56"/>
      <c r="P25" s="56"/>
      <c r="Q25" s="56"/>
      <c r="R25" s="54" t="s">
        <v>152</v>
      </c>
      <c r="S25" s="57">
        <f t="shared" si="9"/>
        <v>5000</v>
      </c>
      <c r="T25" s="58"/>
      <c r="U25" s="57">
        <v>5000</v>
      </c>
      <c r="V25" s="57">
        <f t="shared" si="10"/>
        <v>5000</v>
      </c>
      <c r="W25" s="57"/>
      <c r="X25" s="57">
        <v>1500</v>
      </c>
      <c r="Y25" s="57"/>
      <c r="Z25" s="57">
        <f t="shared" ref="Z25:Z37" si="12">X25</f>
        <v>1500</v>
      </c>
      <c r="AA25" s="57">
        <f t="shared" ref="AA25:AA37" si="13">Z25*100%</f>
        <v>1500</v>
      </c>
      <c r="AB25" s="57">
        <f t="shared" si="11"/>
        <v>0</v>
      </c>
      <c r="AC25" s="56"/>
      <c r="AD25" s="56"/>
      <c r="AE25" s="56"/>
      <c r="AF25" s="56"/>
    </row>
    <row r="26" spans="1:32" s="59" customFormat="1" ht="33" customHeight="1">
      <c r="A26" s="54">
        <v>4</v>
      </c>
      <c r="B26" s="63" t="s">
        <v>163</v>
      </c>
      <c r="C26" s="55"/>
      <c r="D26" s="55"/>
      <c r="E26" s="56"/>
      <c r="F26" s="56"/>
      <c r="G26" s="56"/>
      <c r="H26" s="56"/>
      <c r="I26" s="56"/>
      <c r="J26" s="56"/>
      <c r="K26" s="56"/>
      <c r="L26" s="56"/>
      <c r="M26" s="56"/>
      <c r="N26" s="56"/>
      <c r="O26" s="56"/>
      <c r="P26" s="56"/>
      <c r="Q26" s="56"/>
      <c r="R26" s="54" t="s">
        <v>265</v>
      </c>
      <c r="S26" s="57">
        <f t="shared" si="9"/>
        <v>5000</v>
      </c>
      <c r="T26" s="58"/>
      <c r="U26" s="57">
        <v>5000</v>
      </c>
      <c r="V26" s="57">
        <f t="shared" si="10"/>
        <v>5000</v>
      </c>
      <c r="W26" s="57"/>
      <c r="X26" s="57">
        <v>1500</v>
      </c>
      <c r="Y26" s="57"/>
      <c r="Z26" s="57">
        <f t="shared" si="12"/>
        <v>1500</v>
      </c>
      <c r="AA26" s="57">
        <f t="shared" si="13"/>
        <v>1500</v>
      </c>
      <c r="AB26" s="57">
        <f t="shared" si="11"/>
        <v>0</v>
      </c>
      <c r="AC26" s="56"/>
      <c r="AD26" s="56"/>
      <c r="AE26" s="56"/>
      <c r="AF26" s="56"/>
    </row>
    <row r="27" spans="1:32" s="59" customFormat="1" ht="33" customHeight="1">
      <c r="A27" s="54">
        <v>5</v>
      </c>
      <c r="B27" s="63" t="s">
        <v>164</v>
      </c>
      <c r="C27" s="55"/>
      <c r="D27" s="55"/>
      <c r="E27" s="56"/>
      <c r="F27" s="56"/>
      <c r="G27" s="56"/>
      <c r="H27" s="56"/>
      <c r="I27" s="56"/>
      <c r="J27" s="56"/>
      <c r="K27" s="56"/>
      <c r="L27" s="56"/>
      <c r="M27" s="56"/>
      <c r="N27" s="56"/>
      <c r="O27" s="56"/>
      <c r="P27" s="56"/>
      <c r="Q27" s="56"/>
      <c r="R27" s="54" t="s">
        <v>266</v>
      </c>
      <c r="S27" s="57">
        <f t="shared" si="9"/>
        <v>5000</v>
      </c>
      <c r="T27" s="58"/>
      <c r="U27" s="57">
        <v>5000</v>
      </c>
      <c r="V27" s="57">
        <f t="shared" si="10"/>
        <v>5000</v>
      </c>
      <c r="W27" s="57"/>
      <c r="X27" s="57"/>
      <c r="Y27" s="57"/>
      <c r="Z27" s="57"/>
      <c r="AA27" s="57"/>
      <c r="AB27" s="57">
        <f t="shared" si="11"/>
        <v>0</v>
      </c>
      <c r="AC27" s="56"/>
      <c r="AD27" s="56"/>
      <c r="AE27" s="56"/>
      <c r="AF27" s="56"/>
    </row>
    <row r="28" spans="1:32" s="59" customFormat="1" ht="33" customHeight="1">
      <c r="A28" s="54">
        <v>6</v>
      </c>
      <c r="B28" s="63" t="s">
        <v>165</v>
      </c>
      <c r="C28" s="55"/>
      <c r="D28" s="55"/>
      <c r="E28" s="56"/>
      <c r="F28" s="56"/>
      <c r="G28" s="56"/>
      <c r="H28" s="56"/>
      <c r="I28" s="56"/>
      <c r="J28" s="56"/>
      <c r="K28" s="56"/>
      <c r="L28" s="56"/>
      <c r="M28" s="56"/>
      <c r="N28" s="56"/>
      <c r="O28" s="56"/>
      <c r="P28" s="56"/>
      <c r="Q28" s="56"/>
      <c r="R28" s="54" t="s">
        <v>240</v>
      </c>
      <c r="S28" s="57">
        <f t="shared" si="9"/>
        <v>5000</v>
      </c>
      <c r="T28" s="58"/>
      <c r="U28" s="57">
        <v>5000</v>
      </c>
      <c r="V28" s="57">
        <f t="shared" si="10"/>
        <v>5000</v>
      </c>
      <c r="W28" s="57"/>
      <c r="X28" s="57">
        <v>1500</v>
      </c>
      <c r="Y28" s="57"/>
      <c r="Z28" s="57">
        <f t="shared" si="12"/>
        <v>1500</v>
      </c>
      <c r="AA28" s="57">
        <f t="shared" si="13"/>
        <v>1500</v>
      </c>
      <c r="AB28" s="57">
        <f t="shared" si="11"/>
        <v>0</v>
      </c>
      <c r="AC28" s="56"/>
      <c r="AD28" s="56"/>
      <c r="AE28" s="56"/>
      <c r="AF28" s="56"/>
    </row>
    <row r="29" spans="1:32" s="59" customFormat="1" ht="33" customHeight="1">
      <c r="A29" s="54">
        <v>7</v>
      </c>
      <c r="B29" s="63" t="s">
        <v>399</v>
      </c>
      <c r="C29" s="55"/>
      <c r="D29" s="55"/>
      <c r="E29" s="56"/>
      <c r="F29" s="56"/>
      <c r="G29" s="56"/>
      <c r="H29" s="56"/>
      <c r="I29" s="56"/>
      <c r="J29" s="56"/>
      <c r="K29" s="56"/>
      <c r="L29" s="56"/>
      <c r="M29" s="56"/>
      <c r="N29" s="56"/>
      <c r="O29" s="56"/>
      <c r="P29" s="56"/>
      <c r="Q29" s="56"/>
      <c r="R29" s="54" t="s">
        <v>267</v>
      </c>
      <c r="S29" s="57">
        <f t="shared" si="9"/>
        <v>5000</v>
      </c>
      <c r="T29" s="58"/>
      <c r="U29" s="57">
        <v>5000</v>
      </c>
      <c r="V29" s="57">
        <f t="shared" si="10"/>
        <v>5000</v>
      </c>
      <c r="W29" s="57"/>
      <c r="X29" s="57">
        <v>1500</v>
      </c>
      <c r="Y29" s="57"/>
      <c r="Z29" s="57">
        <f t="shared" si="12"/>
        <v>1500</v>
      </c>
      <c r="AA29" s="57">
        <f t="shared" si="13"/>
        <v>1500</v>
      </c>
      <c r="AB29" s="57">
        <f t="shared" si="11"/>
        <v>0</v>
      </c>
      <c r="AC29" s="56"/>
      <c r="AD29" s="56"/>
      <c r="AE29" s="56"/>
      <c r="AF29" s="56"/>
    </row>
    <row r="30" spans="1:32" s="59" customFormat="1" ht="33" customHeight="1">
      <c r="A30" s="54">
        <v>8</v>
      </c>
      <c r="B30" s="63" t="s">
        <v>166</v>
      </c>
      <c r="C30" s="55"/>
      <c r="D30" s="55"/>
      <c r="E30" s="56"/>
      <c r="F30" s="56"/>
      <c r="G30" s="56"/>
      <c r="H30" s="56"/>
      <c r="I30" s="56"/>
      <c r="J30" s="56"/>
      <c r="K30" s="56"/>
      <c r="L30" s="56"/>
      <c r="M30" s="56"/>
      <c r="N30" s="56"/>
      <c r="O30" s="56"/>
      <c r="P30" s="56"/>
      <c r="Q30" s="56"/>
      <c r="R30" s="54" t="s">
        <v>298</v>
      </c>
      <c r="S30" s="57">
        <f t="shared" si="9"/>
        <v>5000</v>
      </c>
      <c r="T30" s="58"/>
      <c r="U30" s="57">
        <v>5000</v>
      </c>
      <c r="V30" s="57">
        <f t="shared" si="10"/>
        <v>5000</v>
      </c>
      <c r="W30" s="57"/>
      <c r="X30" s="57"/>
      <c r="Y30" s="57"/>
      <c r="Z30" s="57"/>
      <c r="AA30" s="57"/>
      <c r="AB30" s="57">
        <f t="shared" si="11"/>
        <v>0</v>
      </c>
      <c r="AC30" s="56"/>
      <c r="AD30" s="56"/>
      <c r="AE30" s="56"/>
      <c r="AF30" s="56"/>
    </row>
    <row r="31" spans="1:32" s="59" customFormat="1" ht="33" customHeight="1">
      <c r="A31" s="54">
        <v>9</v>
      </c>
      <c r="B31" s="63" t="s">
        <v>167</v>
      </c>
      <c r="C31" s="55"/>
      <c r="D31" s="55"/>
      <c r="E31" s="56"/>
      <c r="F31" s="56"/>
      <c r="G31" s="56"/>
      <c r="H31" s="56"/>
      <c r="I31" s="56"/>
      <c r="J31" s="56"/>
      <c r="K31" s="56"/>
      <c r="L31" s="56"/>
      <c r="M31" s="56"/>
      <c r="N31" s="56"/>
      <c r="O31" s="56"/>
      <c r="P31" s="56"/>
      <c r="Q31" s="56"/>
      <c r="R31" s="54" t="s">
        <v>299</v>
      </c>
      <c r="S31" s="57">
        <f t="shared" si="9"/>
        <v>5000</v>
      </c>
      <c r="T31" s="58"/>
      <c r="U31" s="57">
        <v>5000</v>
      </c>
      <c r="V31" s="57">
        <f t="shared" si="10"/>
        <v>5000</v>
      </c>
      <c r="W31" s="57"/>
      <c r="X31" s="57"/>
      <c r="Y31" s="57"/>
      <c r="Z31" s="57"/>
      <c r="AA31" s="57"/>
      <c r="AB31" s="57">
        <f t="shared" si="11"/>
        <v>0</v>
      </c>
      <c r="AC31" s="56"/>
      <c r="AD31" s="56"/>
      <c r="AE31" s="56"/>
      <c r="AF31" s="56"/>
    </row>
    <row r="32" spans="1:32" s="59" customFormat="1" ht="33" customHeight="1">
      <c r="A32" s="54">
        <v>10</v>
      </c>
      <c r="B32" s="63" t="s">
        <v>168</v>
      </c>
      <c r="C32" s="55"/>
      <c r="D32" s="55"/>
      <c r="E32" s="56"/>
      <c r="F32" s="56"/>
      <c r="G32" s="56"/>
      <c r="H32" s="56"/>
      <c r="I32" s="56"/>
      <c r="J32" s="56"/>
      <c r="K32" s="56"/>
      <c r="L32" s="56"/>
      <c r="M32" s="56"/>
      <c r="N32" s="56"/>
      <c r="O32" s="56"/>
      <c r="P32" s="56"/>
      <c r="Q32" s="56"/>
      <c r="R32" s="54" t="s">
        <v>300</v>
      </c>
      <c r="S32" s="57">
        <f t="shared" si="9"/>
        <v>5000</v>
      </c>
      <c r="T32" s="58"/>
      <c r="U32" s="57">
        <v>5000</v>
      </c>
      <c r="V32" s="57">
        <f t="shared" si="10"/>
        <v>5000</v>
      </c>
      <c r="W32" s="57"/>
      <c r="X32" s="57"/>
      <c r="Y32" s="57"/>
      <c r="Z32" s="57"/>
      <c r="AA32" s="57"/>
      <c r="AB32" s="57">
        <f t="shared" si="11"/>
        <v>0</v>
      </c>
      <c r="AC32" s="56"/>
      <c r="AD32" s="56"/>
      <c r="AE32" s="56"/>
      <c r="AF32" s="56"/>
    </row>
    <row r="33" spans="1:32" s="59" customFormat="1" ht="33" customHeight="1">
      <c r="A33" s="54">
        <v>11</v>
      </c>
      <c r="B33" s="63" t="s">
        <v>301</v>
      </c>
      <c r="C33" s="55"/>
      <c r="D33" s="55"/>
      <c r="E33" s="56"/>
      <c r="F33" s="56"/>
      <c r="G33" s="56"/>
      <c r="H33" s="56"/>
      <c r="I33" s="56"/>
      <c r="J33" s="56"/>
      <c r="K33" s="56"/>
      <c r="L33" s="56"/>
      <c r="M33" s="56"/>
      <c r="N33" s="56"/>
      <c r="O33" s="56"/>
      <c r="P33" s="56"/>
      <c r="Q33" s="56"/>
      <c r="R33" s="54" t="s">
        <v>252</v>
      </c>
      <c r="S33" s="57">
        <f t="shared" si="9"/>
        <v>5000</v>
      </c>
      <c r="T33" s="58"/>
      <c r="U33" s="57">
        <v>5000</v>
      </c>
      <c r="V33" s="57">
        <f t="shared" si="10"/>
        <v>5000</v>
      </c>
      <c r="W33" s="57"/>
      <c r="X33" s="57">
        <v>1500</v>
      </c>
      <c r="Y33" s="57"/>
      <c r="Z33" s="57">
        <f t="shared" si="12"/>
        <v>1500</v>
      </c>
      <c r="AA33" s="57">
        <f t="shared" si="13"/>
        <v>1500</v>
      </c>
      <c r="AB33" s="57">
        <f t="shared" si="11"/>
        <v>0</v>
      </c>
      <c r="AC33" s="56"/>
      <c r="AD33" s="56"/>
      <c r="AE33" s="56"/>
      <c r="AF33" s="56"/>
    </row>
    <row r="34" spans="1:32" s="59" customFormat="1" ht="33" customHeight="1">
      <c r="A34" s="54">
        <v>12</v>
      </c>
      <c r="B34" s="63" t="s">
        <v>169</v>
      </c>
      <c r="C34" s="55"/>
      <c r="D34" s="55"/>
      <c r="E34" s="56"/>
      <c r="F34" s="56"/>
      <c r="G34" s="56"/>
      <c r="H34" s="56"/>
      <c r="I34" s="56"/>
      <c r="J34" s="56"/>
      <c r="K34" s="56"/>
      <c r="L34" s="56"/>
      <c r="M34" s="56"/>
      <c r="N34" s="56"/>
      <c r="O34" s="56"/>
      <c r="P34" s="56"/>
      <c r="Q34" s="56"/>
      <c r="R34" s="54" t="s">
        <v>155</v>
      </c>
      <c r="S34" s="57">
        <f t="shared" si="9"/>
        <v>5000</v>
      </c>
      <c r="T34" s="58"/>
      <c r="U34" s="57">
        <v>5000</v>
      </c>
      <c r="V34" s="57">
        <f t="shared" si="10"/>
        <v>5000</v>
      </c>
      <c r="W34" s="57"/>
      <c r="X34" s="57"/>
      <c r="Y34" s="57"/>
      <c r="Z34" s="57"/>
      <c r="AA34" s="57"/>
      <c r="AB34" s="57">
        <f t="shared" si="11"/>
        <v>0</v>
      </c>
      <c r="AC34" s="56"/>
      <c r="AD34" s="56"/>
      <c r="AE34" s="56"/>
      <c r="AF34" s="56"/>
    </row>
    <row r="35" spans="1:32" s="59" customFormat="1" ht="33" customHeight="1">
      <c r="A35" s="54">
        <v>13</v>
      </c>
      <c r="B35" s="63" t="s">
        <v>170</v>
      </c>
      <c r="C35" s="55"/>
      <c r="D35" s="55"/>
      <c r="E35" s="56"/>
      <c r="F35" s="56"/>
      <c r="G35" s="56"/>
      <c r="H35" s="56"/>
      <c r="I35" s="56"/>
      <c r="J35" s="56"/>
      <c r="K35" s="56"/>
      <c r="L35" s="56"/>
      <c r="M35" s="56"/>
      <c r="N35" s="56"/>
      <c r="O35" s="56"/>
      <c r="P35" s="56"/>
      <c r="Q35" s="56"/>
      <c r="R35" s="54" t="s">
        <v>159</v>
      </c>
      <c r="S35" s="57">
        <f t="shared" si="9"/>
        <v>5000</v>
      </c>
      <c r="T35" s="58"/>
      <c r="U35" s="57">
        <v>5000</v>
      </c>
      <c r="V35" s="57">
        <f t="shared" si="10"/>
        <v>5000</v>
      </c>
      <c r="W35" s="57"/>
      <c r="X35" s="57"/>
      <c r="Y35" s="57"/>
      <c r="Z35" s="57"/>
      <c r="AA35" s="57"/>
      <c r="AB35" s="57">
        <f t="shared" si="11"/>
        <v>0</v>
      </c>
      <c r="AC35" s="56"/>
      <c r="AD35" s="56"/>
      <c r="AE35" s="56"/>
      <c r="AF35" s="56"/>
    </row>
    <row r="36" spans="1:32" s="59" customFormat="1" ht="33" customHeight="1">
      <c r="A36" s="54">
        <v>14</v>
      </c>
      <c r="B36" s="63" t="s">
        <v>171</v>
      </c>
      <c r="C36" s="55"/>
      <c r="D36" s="55"/>
      <c r="E36" s="56"/>
      <c r="F36" s="56"/>
      <c r="G36" s="56"/>
      <c r="H36" s="56"/>
      <c r="I36" s="56"/>
      <c r="J36" s="56"/>
      <c r="K36" s="56"/>
      <c r="L36" s="56"/>
      <c r="M36" s="56"/>
      <c r="N36" s="56"/>
      <c r="O36" s="56"/>
      <c r="P36" s="56"/>
      <c r="Q36" s="56"/>
      <c r="R36" s="54" t="s">
        <v>271</v>
      </c>
      <c r="S36" s="57">
        <f t="shared" si="9"/>
        <v>5000</v>
      </c>
      <c r="T36" s="58"/>
      <c r="U36" s="57">
        <v>5000</v>
      </c>
      <c r="V36" s="57">
        <f t="shared" si="10"/>
        <v>5000</v>
      </c>
      <c r="W36" s="57"/>
      <c r="X36" s="57"/>
      <c r="Y36" s="57"/>
      <c r="Z36" s="57"/>
      <c r="AA36" s="57"/>
      <c r="AB36" s="57"/>
      <c r="AC36" s="56"/>
      <c r="AD36" s="56"/>
      <c r="AE36" s="56"/>
      <c r="AF36" s="56"/>
    </row>
    <row r="37" spans="1:32" s="59" customFormat="1" ht="33" customHeight="1">
      <c r="A37" s="54">
        <v>15</v>
      </c>
      <c r="B37" s="63" t="s">
        <v>302</v>
      </c>
      <c r="C37" s="55"/>
      <c r="D37" s="55"/>
      <c r="E37" s="56"/>
      <c r="F37" s="56"/>
      <c r="G37" s="56"/>
      <c r="H37" s="56"/>
      <c r="I37" s="56"/>
      <c r="J37" s="56"/>
      <c r="K37" s="56"/>
      <c r="L37" s="56"/>
      <c r="M37" s="56"/>
      <c r="N37" s="56"/>
      <c r="O37" s="56"/>
      <c r="P37" s="56"/>
      <c r="Q37" s="56"/>
      <c r="R37" s="54" t="s">
        <v>254</v>
      </c>
      <c r="S37" s="57">
        <f t="shared" si="9"/>
        <v>5000</v>
      </c>
      <c r="T37" s="58"/>
      <c r="U37" s="57">
        <v>5000</v>
      </c>
      <c r="V37" s="57">
        <f t="shared" si="10"/>
        <v>5000</v>
      </c>
      <c r="W37" s="57"/>
      <c r="X37" s="57">
        <v>1500</v>
      </c>
      <c r="Y37" s="57"/>
      <c r="Z37" s="57">
        <f t="shared" si="12"/>
        <v>1500</v>
      </c>
      <c r="AA37" s="57">
        <f t="shared" si="13"/>
        <v>1500</v>
      </c>
      <c r="AB37" s="57">
        <f t="shared" si="11"/>
        <v>0</v>
      </c>
      <c r="AC37" s="56"/>
      <c r="AD37" s="56"/>
      <c r="AE37" s="56"/>
      <c r="AF37" s="56"/>
    </row>
    <row r="38" spans="1:32" s="59" customFormat="1" ht="33" customHeight="1">
      <c r="A38" s="54">
        <v>16</v>
      </c>
      <c r="B38" s="63" t="s">
        <v>172</v>
      </c>
      <c r="C38" s="55"/>
      <c r="D38" s="55"/>
      <c r="E38" s="56"/>
      <c r="F38" s="56"/>
      <c r="G38" s="56"/>
      <c r="H38" s="56"/>
      <c r="I38" s="56"/>
      <c r="J38" s="56"/>
      <c r="K38" s="56"/>
      <c r="L38" s="56"/>
      <c r="M38" s="56"/>
      <c r="N38" s="56"/>
      <c r="O38" s="56"/>
      <c r="P38" s="56"/>
      <c r="Q38" s="56"/>
      <c r="R38" s="54" t="s">
        <v>273</v>
      </c>
      <c r="S38" s="57">
        <f t="shared" si="9"/>
        <v>5000</v>
      </c>
      <c r="T38" s="58"/>
      <c r="U38" s="57">
        <v>5000</v>
      </c>
      <c r="V38" s="57">
        <f t="shared" si="10"/>
        <v>5000</v>
      </c>
      <c r="W38" s="57"/>
      <c r="X38" s="57"/>
      <c r="Y38" s="57"/>
      <c r="Z38" s="57"/>
      <c r="AA38" s="57"/>
      <c r="AB38" s="57"/>
      <c r="AC38" s="56"/>
      <c r="AD38" s="56"/>
      <c r="AE38" s="56"/>
      <c r="AF38" s="56"/>
    </row>
    <row r="39" spans="1:32" s="59" customFormat="1" ht="33" customHeight="1">
      <c r="A39" s="54">
        <v>17</v>
      </c>
      <c r="B39" s="63" t="s">
        <v>173</v>
      </c>
      <c r="C39" s="55"/>
      <c r="D39" s="55"/>
      <c r="E39" s="56"/>
      <c r="F39" s="56"/>
      <c r="G39" s="56"/>
      <c r="H39" s="56"/>
      <c r="I39" s="56"/>
      <c r="J39" s="56"/>
      <c r="K39" s="56"/>
      <c r="L39" s="56"/>
      <c r="M39" s="56"/>
      <c r="N39" s="56"/>
      <c r="O39" s="56"/>
      <c r="P39" s="56"/>
      <c r="Q39" s="56"/>
      <c r="R39" s="54" t="s">
        <v>274</v>
      </c>
      <c r="S39" s="57">
        <f t="shared" si="9"/>
        <v>5000</v>
      </c>
      <c r="T39" s="58"/>
      <c r="U39" s="57">
        <v>5000</v>
      </c>
      <c r="V39" s="57">
        <f t="shared" si="10"/>
        <v>5000</v>
      </c>
      <c r="W39" s="57"/>
      <c r="X39" s="57"/>
      <c r="Y39" s="57"/>
      <c r="Z39" s="57"/>
      <c r="AA39" s="57"/>
      <c r="AB39" s="57"/>
      <c r="AC39" s="56"/>
      <c r="AD39" s="56"/>
      <c r="AE39" s="56"/>
      <c r="AF39" s="56"/>
    </row>
    <row r="40" spans="1:32" s="59" customFormat="1" ht="33" customHeight="1">
      <c r="A40" s="54">
        <v>18</v>
      </c>
      <c r="B40" s="63" t="s">
        <v>174</v>
      </c>
      <c r="C40" s="55"/>
      <c r="D40" s="55"/>
      <c r="E40" s="56"/>
      <c r="F40" s="56"/>
      <c r="G40" s="56"/>
      <c r="H40" s="56"/>
      <c r="I40" s="56"/>
      <c r="J40" s="56"/>
      <c r="K40" s="56"/>
      <c r="L40" s="56"/>
      <c r="M40" s="56"/>
      <c r="N40" s="56"/>
      <c r="O40" s="56"/>
      <c r="P40" s="56"/>
      <c r="Q40" s="56"/>
      <c r="R40" s="54" t="s">
        <v>256</v>
      </c>
      <c r="S40" s="57">
        <f t="shared" si="9"/>
        <v>5000</v>
      </c>
      <c r="T40" s="58"/>
      <c r="U40" s="57">
        <v>5000</v>
      </c>
      <c r="V40" s="57">
        <f t="shared" si="10"/>
        <v>5000</v>
      </c>
      <c r="W40" s="57"/>
      <c r="X40" s="57"/>
      <c r="Y40" s="57"/>
      <c r="Z40" s="57"/>
      <c r="AA40" s="57"/>
      <c r="AB40" s="57"/>
      <c r="AC40" s="56"/>
      <c r="AD40" s="56"/>
      <c r="AE40" s="56"/>
      <c r="AF40" s="56"/>
    </row>
    <row r="41" spans="1:32" s="59" customFormat="1" ht="33" customHeight="1">
      <c r="A41" s="54">
        <v>19</v>
      </c>
      <c r="B41" s="63" t="s">
        <v>175</v>
      </c>
      <c r="C41" s="55"/>
      <c r="D41" s="55"/>
      <c r="E41" s="56"/>
      <c r="F41" s="56"/>
      <c r="G41" s="56"/>
      <c r="H41" s="56"/>
      <c r="I41" s="56"/>
      <c r="J41" s="56"/>
      <c r="K41" s="56"/>
      <c r="L41" s="56"/>
      <c r="M41" s="56"/>
      <c r="N41" s="56"/>
      <c r="O41" s="56"/>
      <c r="P41" s="56"/>
      <c r="Q41" s="56"/>
      <c r="R41" s="54" t="s">
        <v>275</v>
      </c>
      <c r="S41" s="57">
        <f t="shared" si="9"/>
        <v>5000</v>
      </c>
      <c r="T41" s="58"/>
      <c r="U41" s="57">
        <v>5000</v>
      </c>
      <c r="V41" s="57">
        <f t="shared" si="10"/>
        <v>5000</v>
      </c>
      <c r="W41" s="57"/>
      <c r="X41" s="57"/>
      <c r="Y41" s="57"/>
      <c r="Z41" s="57"/>
      <c r="AA41" s="57"/>
      <c r="AB41" s="57"/>
      <c r="AC41" s="56"/>
      <c r="AD41" s="56"/>
      <c r="AE41" s="56"/>
      <c r="AF41" s="56"/>
    </row>
    <row r="42" spans="1:32" s="59" customFormat="1" ht="33" customHeight="1">
      <c r="A42" s="54">
        <v>20</v>
      </c>
      <c r="B42" s="63" t="s">
        <v>400</v>
      </c>
      <c r="C42" s="55"/>
      <c r="D42" s="55"/>
      <c r="E42" s="56"/>
      <c r="F42" s="56"/>
      <c r="G42" s="56"/>
      <c r="H42" s="56"/>
      <c r="I42" s="56"/>
      <c r="J42" s="56"/>
      <c r="K42" s="56"/>
      <c r="L42" s="56"/>
      <c r="M42" s="56"/>
      <c r="N42" s="56"/>
      <c r="O42" s="56"/>
      <c r="P42" s="56"/>
      <c r="Q42" s="56"/>
      <c r="R42" s="54" t="s">
        <v>255</v>
      </c>
      <c r="S42" s="57">
        <f t="shared" si="9"/>
        <v>5000</v>
      </c>
      <c r="T42" s="58"/>
      <c r="U42" s="57">
        <v>5000</v>
      </c>
      <c r="V42" s="57">
        <f t="shared" si="10"/>
        <v>5000</v>
      </c>
      <c r="W42" s="57"/>
      <c r="X42" s="57"/>
      <c r="Y42" s="57"/>
      <c r="Z42" s="57"/>
      <c r="AA42" s="57"/>
      <c r="AB42" s="57"/>
      <c r="AC42" s="56"/>
      <c r="AD42" s="56"/>
      <c r="AE42" s="56"/>
      <c r="AF42" s="56"/>
    </row>
    <row r="43" spans="1:32" s="59" customFormat="1" ht="33" customHeight="1">
      <c r="A43" s="54">
        <v>21</v>
      </c>
      <c r="B43" s="63" t="s">
        <v>176</v>
      </c>
      <c r="C43" s="55"/>
      <c r="D43" s="55"/>
      <c r="E43" s="56"/>
      <c r="F43" s="56"/>
      <c r="G43" s="56"/>
      <c r="H43" s="56"/>
      <c r="I43" s="56"/>
      <c r="J43" s="56"/>
      <c r="K43" s="56"/>
      <c r="L43" s="56"/>
      <c r="M43" s="56"/>
      <c r="N43" s="56"/>
      <c r="O43" s="56"/>
      <c r="P43" s="56"/>
      <c r="Q43" s="56"/>
      <c r="R43" s="54" t="s">
        <v>277</v>
      </c>
      <c r="S43" s="57">
        <f t="shared" si="9"/>
        <v>5000</v>
      </c>
      <c r="T43" s="58"/>
      <c r="U43" s="57">
        <v>5000</v>
      </c>
      <c r="V43" s="57">
        <f t="shared" si="10"/>
        <v>5000</v>
      </c>
      <c r="W43" s="57"/>
      <c r="X43" s="57"/>
      <c r="Y43" s="57"/>
      <c r="Z43" s="57"/>
      <c r="AA43" s="57"/>
      <c r="AB43" s="57"/>
      <c r="AC43" s="56"/>
      <c r="AD43" s="56"/>
      <c r="AE43" s="56"/>
      <c r="AF43" s="56"/>
    </row>
    <row r="44" spans="1:32" s="78" customFormat="1" ht="36" customHeight="1">
      <c r="A44" s="73" t="s">
        <v>14</v>
      </c>
      <c r="B44" s="90" t="s">
        <v>69</v>
      </c>
      <c r="C44" s="74"/>
      <c r="D44" s="74"/>
      <c r="E44" s="75"/>
      <c r="F44" s="75"/>
      <c r="G44" s="75"/>
      <c r="H44" s="75"/>
      <c r="I44" s="75"/>
      <c r="J44" s="75"/>
      <c r="K44" s="75"/>
      <c r="L44" s="75"/>
      <c r="M44" s="75"/>
      <c r="N44" s="75"/>
      <c r="O44" s="75"/>
      <c r="P44" s="75"/>
      <c r="Q44" s="75"/>
      <c r="R44" s="73"/>
      <c r="S44" s="76">
        <f>T44+U44</f>
        <v>10000</v>
      </c>
      <c r="T44" s="77"/>
      <c r="U44" s="76">
        <f>U45</f>
        <v>10000</v>
      </c>
      <c r="V44" s="76">
        <f>V45</f>
        <v>10000</v>
      </c>
      <c r="W44" s="76"/>
      <c r="X44" s="76">
        <f t="shared" ref="X44:X46" si="14">Y44+Z44</f>
        <v>0</v>
      </c>
      <c r="Y44" s="76"/>
      <c r="Z44" s="76">
        <f>Z45</f>
        <v>0</v>
      </c>
      <c r="AA44" s="76">
        <f t="shared" ref="AA44" si="15">Z44*100%</f>
        <v>0</v>
      </c>
      <c r="AB44" s="76">
        <f>AB45</f>
        <v>0</v>
      </c>
      <c r="AC44" s="75"/>
      <c r="AD44" s="75"/>
      <c r="AE44" s="75"/>
      <c r="AF44" s="75"/>
    </row>
    <row r="45" spans="1:32" s="53" customFormat="1" ht="35.450000000000003" customHeight="1">
      <c r="A45" s="54">
        <v>1</v>
      </c>
      <c r="B45" s="63" t="s">
        <v>401</v>
      </c>
      <c r="C45" s="49"/>
      <c r="D45" s="49"/>
      <c r="E45" s="50"/>
      <c r="F45" s="50"/>
      <c r="G45" s="50"/>
      <c r="H45" s="50"/>
      <c r="I45" s="50"/>
      <c r="J45" s="50"/>
      <c r="K45" s="50"/>
      <c r="L45" s="50"/>
      <c r="M45" s="50"/>
      <c r="N45" s="50"/>
      <c r="O45" s="50"/>
      <c r="P45" s="50"/>
      <c r="Q45" s="50"/>
      <c r="R45" s="54" t="s">
        <v>248</v>
      </c>
      <c r="S45" s="57">
        <f>U45+T45</f>
        <v>10000</v>
      </c>
      <c r="T45" s="58"/>
      <c r="U45" s="57">
        <v>10000</v>
      </c>
      <c r="V45" s="57">
        <f>U45-W45</f>
        <v>10000</v>
      </c>
      <c r="W45" s="57"/>
      <c r="X45" s="57">
        <f>Y45+Z45</f>
        <v>0</v>
      </c>
      <c r="Y45" s="57"/>
      <c r="Z45" s="57"/>
      <c r="AA45" s="57"/>
      <c r="AB45" s="57"/>
      <c r="AC45" s="50"/>
      <c r="AD45" s="50"/>
      <c r="AE45" s="50"/>
      <c r="AF45" s="50"/>
    </row>
    <row r="46" spans="1:32" s="78" customFormat="1" ht="26.1" customHeight="1">
      <c r="A46" s="73" t="s">
        <v>16</v>
      </c>
      <c r="B46" s="90" t="s">
        <v>15</v>
      </c>
      <c r="C46" s="74"/>
      <c r="D46" s="74"/>
      <c r="E46" s="75"/>
      <c r="F46" s="75"/>
      <c r="G46" s="75"/>
      <c r="H46" s="75"/>
      <c r="I46" s="75"/>
      <c r="J46" s="75"/>
      <c r="K46" s="75"/>
      <c r="L46" s="75"/>
      <c r="M46" s="75"/>
      <c r="N46" s="75"/>
      <c r="O46" s="75"/>
      <c r="P46" s="75"/>
      <c r="Q46" s="75"/>
      <c r="R46" s="73"/>
      <c r="S46" s="76">
        <f t="shared" ref="S46:S49" si="16">T46+U46</f>
        <v>32000</v>
      </c>
      <c r="T46" s="77"/>
      <c r="U46" s="76">
        <f>SUM(U47:U48)</f>
        <v>32000</v>
      </c>
      <c r="V46" s="76">
        <f t="shared" ref="V46" si="17">SUM(V47:V48)</f>
        <v>32000</v>
      </c>
      <c r="W46" s="76"/>
      <c r="X46" s="76">
        <f t="shared" si="14"/>
        <v>2000</v>
      </c>
      <c r="Y46" s="76"/>
      <c r="Z46" s="76">
        <f>Z47</f>
        <v>2000</v>
      </c>
      <c r="AA46" s="76">
        <f t="shared" ref="AA46:AB46" si="18">AA47</f>
        <v>2000</v>
      </c>
      <c r="AB46" s="76">
        <f t="shared" si="18"/>
        <v>0</v>
      </c>
      <c r="AC46" s="75"/>
      <c r="AD46" s="75"/>
      <c r="AE46" s="75"/>
      <c r="AF46" s="75"/>
    </row>
    <row r="47" spans="1:32" s="59" customFormat="1" ht="40.15" customHeight="1">
      <c r="A47" s="54">
        <v>1</v>
      </c>
      <c r="B47" s="63" t="s">
        <v>244</v>
      </c>
      <c r="C47" s="55"/>
      <c r="D47" s="55"/>
      <c r="E47" s="56"/>
      <c r="F47" s="56"/>
      <c r="G47" s="56"/>
      <c r="H47" s="56"/>
      <c r="I47" s="56"/>
      <c r="J47" s="56"/>
      <c r="K47" s="56"/>
      <c r="L47" s="56"/>
      <c r="M47" s="56"/>
      <c r="N47" s="56"/>
      <c r="O47" s="56"/>
      <c r="P47" s="56"/>
      <c r="Q47" s="56"/>
      <c r="R47" s="54" t="s">
        <v>248</v>
      </c>
      <c r="S47" s="57">
        <f t="shared" si="16"/>
        <v>12000</v>
      </c>
      <c r="T47" s="58"/>
      <c r="U47" s="57">
        <v>12000</v>
      </c>
      <c r="V47" s="57">
        <f>U47-W47</f>
        <v>12000</v>
      </c>
      <c r="W47" s="57"/>
      <c r="X47" s="57">
        <v>2000</v>
      </c>
      <c r="Y47" s="57"/>
      <c r="Z47" s="57">
        <f>X47</f>
        <v>2000</v>
      </c>
      <c r="AA47" s="57">
        <f>Z47-AB47</f>
        <v>2000</v>
      </c>
      <c r="AB47" s="57">
        <f>Z47*0</f>
        <v>0</v>
      </c>
      <c r="AC47" s="56"/>
      <c r="AD47" s="56"/>
      <c r="AE47" s="56"/>
      <c r="AF47" s="56"/>
    </row>
    <row r="48" spans="1:32" s="59" customFormat="1" ht="40.15" customHeight="1">
      <c r="A48" s="54">
        <v>2</v>
      </c>
      <c r="B48" s="63" t="s">
        <v>243</v>
      </c>
      <c r="C48" s="55"/>
      <c r="D48" s="55"/>
      <c r="E48" s="56"/>
      <c r="F48" s="56"/>
      <c r="G48" s="56"/>
      <c r="H48" s="56"/>
      <c r="I48" s="56"/>
      <c r="J48" s="56"/>
      <c r="K48" s="56"/>
      <c r="L48" s="56"/>
      <c r="M48" s="56"/>
      <c r="N48" s="56"/>
      <c r="O48" s="56"/>
      <c r="P48" s="56"/>
      <c r="Q48" s="56"/>
      <c r="R48" s="54" t="s">
        <v>248</v>
      </c>
      <c r="S48" s="57">
        <v>20000</v>
      </c>
      <c r="T48" s="58"/>
      <c r="U48" s="57">
        <f>S48</f>
        <v>20000</v>
      </c>
      <c r="V48" s="57">
        <f>U48-W48</f>
        <v>20000</v>
      </c>
      <c r="W48" s="57"/>
      <c r="X48" s="57"/>
      <c r="Y48" s="57"/>
      <c r="Z48" s="57"/>
      <c r="AA48" s="57"/>
      <c r="AB48" s="57"/>
      <c r="AC48" s="56"/>
      <c r="AD48" s="56"/>
      <c r="AE48" s="56"/>
      <c r="AF48" s="56"/>
    </row>
    <row r="49" spans="1:32" s="78" customFormat="1" ht="26.1" customHeight="1">
      <c r="A49" s="73" t="s">
        <v>17</v>
      </c>
      <c r="B49" s="90" t="s">
        <v>36</v>
      </c>
      <c r="C49" s="74"/>
      <c r="D49" s="74"/>
      <c r="E49" s="75"/>
      <c r="F49" s="75"/>
      <c r="G49" s="75"/>
      <c r="H49" s="75"/>
      <c r="I49" s="75"/>
      <c r="J49" s="75"/>
      <c r="K49" s="75"/>
      <c r="L49" s="75"/>
      <c r="M49" s="75"/>
      <c r="N49" s="75"/>
      <c r="O49" s="75"/>
      <c r="P49" s="75"/>
      <c r="Q49" s="75"/>
      <c r="R49" s="73"/>
      <c r="S49" s="76">
        <f t="shared" si="16"/>
        <v>8000</v>
      </c>
      <c r="T49" s="77"/>
      <c r="U49" s="76">
        <f>U50</f>
        <v>8000</v>
      </c>
      <c r="V49" s="76">
        <f t="shared" ref="V49:AB49" si="19">V50</f>
        <v>8000</v>
      </c>
      <c r="W49" s="76"/>
      <c r="X49" s="76">
        <f t="shared" si="19"/>
        <v>3200</v>
      </c>
      <c r="Y49" s="76">
        <f t="shared" si="19"/>
        <v>0</v>
      </c>
      <c r="Z49" s="76">
        <f t="shared" si="19"/>
        <v>3200</v>
      </c>
      <c r="AA49" s="76">
        <f t="shared" si="19"/>
        <v>3200</v>
      </c>
      <c r="AB49" s="76">
        <f t="shared" si="19"/>
        <v>0</v>
      </c>
      <c r="AC49" s="75"/>
      <c r="AD49" s="75"/>
      <c r="AE49" s="75"/>
      <c r="AF49" s="75"/>
    </row>
    <row r="50" spans="1:32" s="59" customFormat="1" ht="26.1" customHeight="1">
      <c r="A50" s="54">
        <v>1</v>
      </c>
      <c r="B50" s="63" t="s">
        <v>422</v>
      </c>
      <c r="C50" s="55"/>
      <c r="D50" s="55"/>
      <c r="E50" s="56"/>
      <c r="F50" s="56"/>
      <c r="G50" s="56"/>
      <c r="H50" s="56"/>
      <c r="I50" s="56"/>
      <c r="J50" s="56"/>
      <c r="K50" s="56"/>
      <c r="L50" s="56"/>
      <c r="M50" s="56"/>
      <c r="N50" s="56"/>
      <c r="O50" s="56"/>
      <c r="P50" s="56"/>
      <c r="Q50" s="56"/>
      <c r="R50" s="54" t="s">
        <v>248</v>
      </c>
      <c r="S50" s="57">
        <v>8000</v>
      </c>
      <c r="T50" s="58"/>
      <c r="U50" s="57">
        <f>S50</f>
        <v>8000</v>
      </c>
      <c r="V50" s="57">
        <f>U50-W50</f>
        <v>8000</v>
      </c>
      <c r="W50" s="57"/>
      <c r="X50" s="57">
        <f>S50*40%</f>
        <v>3200</v>
      </c>
      <c r="Y50" s="57"/>
      <c r="Z50" s="57">
        <f>X50</f>
        <v>3200</v>
      </c>
      <c r="AA50" s="57">
        <f>Z50</f>
        <v>3200</v>
      </c>
      <c r="AB50" s="57"/>
      <c r="AC50" s="56"/>
      <c r="AD50" s="56"/>
      <c r="AE50" s="56"/>
      <c r="AF50" s="56"/>
    </row>
    <row r="51" spans="1:32" s="78" customFormat="1" ht="36" customHeight="1">
      <c r="A51" s="73" t="s">
        <v>18</v>
      </c>
      <c r="B51" s="90" t="s">
        <v>6</v>
      </c>
      <c r="C51" s="74"/>
      <c r="D51" s="74"/>
      <c r="E51" s="75"/>
      <c r="F51" s="75"/>
      <c r="G51" s="75"/>
      <c r="H51" s="75"/>
      <c r="I51" s="75"/>
      <c r="J51" s="75"/>
      <c r="K51" s="75"/>
      <c r="L51" s="75"/>
      <c r="M51" s="75"/>
      <c r="N51" s="75"/>
      <c r="O51" s="75"/>
      <c r="P51" s="75"/>
      <c r="Q51" s="75"/>
      <c r="R51" s="73"/>
      <c r="S51" s="76">
        <f t="shared" ref="S51:AB51" si="20">S52+S55+S85+S137+S169+S235+S236+S261+S263+S265+S270+S273+S298+S301</f>
        <v>1031230</v>
      </c>
      <c r="T51" s="76">
        <f t="shared" si="20"/>
        <v>0</v>
      </c>
      <c r="U51" s="76">
        <f t="shared" si="20"/>
        <v>1031230</v>
      </c>
      <c r="V51" s="76">
        <f t="shared" si="20"/>
        <v>1028066</v>
      </c>
      <c r="W51" s="76">
        <f t="shared" si="20"/>
        <v>3164</v>
      </c>
      <c r="X51" s="76">
        <f t="shared" si="20"/>
        <v>112983</v>
      </c>
      <c r="Y51" s="76">
        <f t="shared" si="20"/>
        <v>0</v>
      </c>
      <c r="Z51" s="76">
        <f t="shared" si="20"/>
        <v>112983</v>
      </c>
      <c r="AA51" s="76">
        <f t="shared" si="20"/>
        <v>110419.25</v>
      </c>
      <c r="AB51" s="76">
        <f t="shared" si="20"/>
        <v>2563.75</v>
      </c>
      <c r="AC51" s="75"/>
      <c r="AD51" s="79"/>
      <c r="AE51" s="75"/>
      <c r="AF51" s="75"/>
    </row>
    <row r="52" spans="1:32" s="87" customFormat="1" ht="36" customHeight="1">
      <c r="A52" s="80">
        <v>-1</v>
      </c>
      <c r="B52" s="88" t="s">
        <v>303</v>
      </c>
      <c r="C52" s="81"/>
      <c r="D52" s="81"/>
      <c r="E52" s="82"/>
      <c r="F52" s="82"/>
      <c r="G52" s="82"/>
      <c r="H52" s="82"/>
      <c r="I52" s="82"/>
      <c r="J52" s="82"/>
      <c r="K52" s="82"/>
      <c r="L52" s="82"/>
      <c r="M52" s="82"/>
      <c r="N52" s="82"/>
      <c r="O52" s="82"/>
      <c r="P52" s="82"/>
      <c r="Q52" s="82"/>
      <c r="R52" s="83"/>
      <c r="S52" s="84">
        <f>T52+U52</f>
        <v>20000</v>
      </c>
      <c r="T52" s="85"/>
      <c r="U52" s="84">
        <f>U53+U54</f>
        <v>20000</v>
      </c>
      <c r="V52" s="84">
        <f t="shared" ref="V52" si="21">V53+V54</f>
        <v>20000</v>
      </c>
      <c r="W52" s="84"/>
      <c r="X52" s="84">
        <f>Y52+Z52</f>
        <v>0</v>
      </c>
      <c r="Y52" s="84"/>
      <c r="Z52" s="84">
        <f>Z54</f>
        <v>0</v>
      </c>
      <c r="AA52" s="84">
        <f t="shared" ref="AA52:AB52" si="22">AA54</f>
        <v>0</v>
      </c>
      <c r="AB52" s="84">
        <f t="shared" si="22"/>
        <v>0</v>
      </c>
      <c r="AC52" s="82"/>
      <c r="AD52" s="86"/>
      <c r="AE52" s="82"/>
      <c r="AF52" s="82"/>
    </row>
    <row r="53" spans="1:32" s="53" customFormat="1" ht="98.45" customHeight="1">
      <c r="A53" s="61">
        <v>1</v>
      </c>
      <c r="B53" s="63" t="str">
        <f>'[1]HUNG SON '!$B$21</f>
        <v>Trang trại chăn nuôi tập trung 50 ha đến 100 ha (quy mô chuồng trại, hạ tầng kỹ thuật. Trạm chăm sóc thú y, hệ thống xử lý nước thải, môi trường, khu vực thí nghiệm: 10 ha; trồng nguyên liệu chăn nuôi trên 50 ha): con chủ đạo gà chọi lấy thịt, gà đẻ trứng, lợn, bò và dê; (hình thức đầu tư công hạ tầng; kêu gọi đầu tư)</v>
      </c>
      <c r="C53" s="49"/>
      <c r="D53" s="49"/>
      <c r="E53" s="50"/>
      <c r="F53" s="50"/>
      <c r="G53" s="50"/>
      <c r="H53" s="50"/>
      <c r="I53" s="50"/>
      <c r="J53" s="50"/>
      <c r="K53" s="50"/>
      <c r="L53" s="50"/>
      <c r="M53" s="50"/>
      <c r="N53" s="50"/>
      <c r="O53" s="50"/>
      <c r="P53" s="50"/>
      <c r="Q53" s="50"/>
      <c r="R53" s="54" t="s">
        <v>248</v>
      </c>
      <c r="S53" s="57">
        <v>10000</v>
      </c>
      <c r="T53" s="58"/>
      <c r="U53" s="57">
        <f>S53</f>
        <v>10000</v>
      </c>
      <c r="V53" s="57">
        <f>U53-W53</f>
        <v>10000</v>
      </c>
      <c r="W53" s="57"/>
      <c r="X53" s="57">
        <f t="shared" ref="X53" si="23">Y53+Z53</f>
        <v>0</v>
      </c>
      <c r="Y53" s="57"/>
      <c r="Z53" s="57"/>
      <c r="AA53" s="57"/>
      <c r="AB53" s="57"/>
      <c r="AC53" s="50"/>
      <c r="AD53" s="50"/>
      <c r="AE53" s="50"/>
      <c r="AF53" s="50"/>
    </row>
    <row r="54" spans="1:32" s="59" customFormat="1" ht="36" customHeight="1">
      <c r="A54" s="61">
        <v>2</v>
      </c>
      <c r="B54" s="63" t="s">
        <v>258</v>
      </c>
      <c r="C54" s="55"/>
      <c r="D54" s="55"/>
      <c r="E54" s="56"/>
      <c r="F54" s="56"/>
      <c r="G54" s="56"/>
      <c r="H54" s="56"/>
      <c r="I54" s="56"/>
      <c r="J54" s="56"/>
      <c r="K54" s="56"/>
      <c r="L54" s="56"/>
      <c r="M54" s="56"/>
      <c r="N54" s="56"/>
      <c r="O54" s="56"/>
      <c r="P54" s="56"/>
      <c r="Q54" s="56"/>
      <c r="R54" s="54" t="s">
        <v>248</v>
      </c>
      <c r="S54" s="57">
        <v>10000</v>
      </c>
      <c r="T54" s="58"/>
      <c r="U54" s="57">
        <f>S54</f>
        <v>10000</v>
      </c>
      <c r="V54" s="57">
        <f>U54-W54</f>
        <v>10000</v>
      </c>
      <c r="W54" s="57"/>
      <c r="X54" s="57"/>
      <c r="Y54" s="57"/>
      <c r="Z54" s="57"/>
      <c r="AA54" s="57"/>
      <c r="AB54" s="57">
        <f>Z54*5%</f>
        <v>0</v>
      </c>
      <c r="AC54" s="56"/>
      <c r="AD54" s="56"/>
      <c r="AE54" s="56"/>
      <c r="AF54" s="56"/>
    </row>
    <row r="55" spans="1:32" s="87" customFormat="1" ht="26.1" customHeight="1">
      <c r="A55" s="80">
        <v>-2</v>
      </c>
      <c r="B55" s="88" t="s">
        <v>40</v>
      </c>
      <c r="C55" s="81"/>
      <c r="D55" s="81"/>
      <c r="E55" s="82"/>
      <c r="F55" s="82"/>
      <c r="G55" s="82"/>
      <c r="H55" s="82"/>
      <c r="I55" s="82"/>
      <c r="J55" s="82"/>
      <c r="K55" s="82"/>
      <c r="L55" s="82"/>
      <c r="M55" s="82"/>
      <c r="N55" s="82"/>
      <c r="O55" s="82"/>
      <c r="P55" s="82"/>
      <c r="Q55" s="82"/>
      <c r="R55" s="83"/>
      <c r="S55" s="84">
        <f>T55+U55</f>
        <v>90100</v>
      </c>
      <c r="T55" s="85"/>
      <c r="U55" s="84">
        <f>SUM(U56:U83)</f>
        <v>90100</v>
      </c>
      <c r="V55" s="84">
        <f>SUM(V56:V83)</f>
        <v>90100</v>
      </c>
      <c r="W55" s="84"/>
      <c r="X55" s="84">
        <f>SUM(X56:X83)</f>
        <v>14950</v>
      </c>
      <c r="Y55" s="84">
        <f>SUM(Y56:Y83)</f>
        <v>0</v>
      </c>
      <c r="Z55" s="84">
        <f>SUM(Z56:Z83)</f>
        <v>14950</v>
      </c>
      <c r="AA55" s="84">
        <f>SUM(AA56:AA83)</f>
        <v>14950</v>
      </c>
      <c r="AB55" s="84">
        <f>SUM(AB56:AB74)</f>
        <v>0</v>
      </c>
      <c r="AC55" s="82"/>
      <c r="AD55" s="82"/>
      <c r="AE55" s="82"/>
      <c r="AF55" s="82"/>
    </row>
    <row r="56" spans="1:32" s="59" customFormat="1" ht="26.1" customHeight="1">
      <c r="A56" s="61">
        <v>1</v>
      </c>
      <c r="B56" s="63" t="s">
        <v>305</v>
      </c>
      <c r="C56" s="55"/>
      <c r="D56" s="55"/>
      <c r="E56" s="56"/>
      <c r="F56" s="56"/>
      <c r="G56" s="56"/>
      <c r="H56" s="56"/>
      <c r="I56" s="56"/>
      <c r="J56" s="56"/>
      <c r="K56" s="56"/>
      <c r="L56" s="56"/>
      <c r="M56" s="56"/>
      <c r="N56" s="56"/>
      <c r="O56" s="56"/>
      <c r="P56" s="56"/>
      <c r="Q56" s="56"/>
      <c r="R56" s="54" t="s">
        <v>155</v>
      </c>
      <c r="S56" s="57">
        <v>3500</v>
      </c>
      <c r="T56" s="58"/>
      <c r="U56" s="57">
        <f>S56</f>
        <v>3500</v>
      </c>
      <c r="V56" s="57">
        <f>U56*100%</f>
        <v>3500</v>
      </c>
      <c r="W56" s="57"/>
      <c r="X56" s="57">
        <f>S56*30%</f>
        <v>1050</v>
      </c>
      <c r="Y56" s="57"/>
      <c r="Z56" s="57">
        <f>X56</f>
        <v>1050</v>
      </c>
      <c r="AA56" s="57">
        <f>Z56</f>
        <v>1050</v>
      </c>
      <c r="AB56" s="57">
        <f>Z56*0%</f>
        <v>0</v>
      </c>
      <c r="AC56" s="56"/>
      <c r="AD56" s="56"/>
      <c r="AE56" s="56"/>
      <c r="AF56" s="56"/>
    </row>
    <row r="57" spans="1:32" s="59" customFormat="1" ht="26.1" customHeight="1">
      <c r="A57" s="61">
        <v>2</v>
      </c>
      <c r="B57" s="63" t="s">
        <v>158</v>
      </c>
      <c r="C57" s="55"/>
      <c r="D57" s="55"/>
      <c r="E57" s="56"/>
      <c r="F57" s="56"/>
      <c r="G57" s="56"/>
      <c r="H57" s="56"/>
      <c r="I57" s="56"/>
      <c r="J57" s="56"/>
      <c r="K57" s="56"/>
      <c r="L57" s="56"/>
      <c r="M57" s="56"/>
      <c r="N57" s="56"/>
      <c r="O57" s="56"/>
      <c r="P57" s="56"/>
      <c r="Q57" s="56"/>
      <c r="R57" s="54" t="s">
        <v>159</v>
      </c>
      <c r="S57" s="57">
        <f t="shared" ref="S57:S67" si="24">T57+U57</f>
        <v>3500</v>
      </c>
      <c r="T57" s="58"/>
      <c r="U57" s="57">
        <v>3500</v>
      </c>
      <c r="V57" s="57">
        <f t="shared" ref="V57:V74" si="25">U57*100%</f>
        <v>3500</v>
      </c>
      <c r="W57" s="57"/>
      <c r="X57" s="57"/>
      <c r="Y57" s="57"/>
      <c r="Z57" s="57"/>
      <c r="AA57" s="57"/>
      <c r="AB57" s="57">
        <f t="shared" ref="AB57:AB74" si="26">Z57*0%</f>
        <v>0</v>
      </c>
      <c r="AC57" s="56"/>
      <c r="AD57" s="56"/>
      <c r="AE57" s="56"/>
      <c r="AF57" s="56"/>
    </row>
    <row r="58" spans="1:32" s="59" customFormat="1" ht="26.1" customHeight="1">
      <c r="A58" s="61">
        <v>3</v>
      </c>
      <c r="B58" s="63" t="s">
        <v>359</v>
      </c>
      <c r="C58" s="55"/>
      <c r="D58" s="55"/>
      <c r="E58" s="56"/>
      <c r="F58" s="56"/>
      <c r="G58" s="56"/>
      <c r="H58" s="56"/>
      <c r="I58" s="56"/>
      <c r="J58" s="56"/>
      <c r="K58" s="56"/>
      <c r="L58" s="56"/>
      <c r="M58" s="56"/>
      <c r="N58" s="56"/>
      <c r="O58" s="56"/>
      <c r="P58" s="56"/>
      <c r="Q58" s="56"/>
      <c r="R58" s="54" t="s">
        <v>152</v>
      </c>
      <c r="S58" s="57">
        <v>4000</v>
      </c>
      <c r="T58" s="58"/>
      <c r="U58" s="57">
        <f>S58</f>
        <v>4000</v>
      </c>
      <c r="V58" s="57">
        <f t="shared" si="25"/>
        <v>4000</v>
      </c>
      <c r="W58" s="57"/>
      <c r="X58" s="57">
        <f>S58*40%</f>
        <v>1600</v>
      </c>
      <c r="Y58" s="57"/>
      <c r="Z58" s="57">
        <f t="shared" ref="Z58:Z80" si="27">X58</f>
        <v>1600</v>
      </c>
      <c r="AA58" s="57">
        <f t="shared" ref="AA58:AA80" si="28">Z58</f>
        <v>1600</v>
      </c>
      <c r="AB58" s="57">
        <f t="shared" si="26"/>
        <v>0</v>
      </c>
      <c r="AC58" s="56"/>
      <c r="AD58" s="56"/>
      <c r="AE58" s="56"/>
      <c r="AF58" s="56"/>
    </row>
    <row r="59" spans="1:32" s="53" customFormat="1" ht="26.1" customHeight="1">
      <c r="A59" s="61">
        <v>4</v>
      </c>
      <c r="B59" s="63" t="s">
        <v>241</v>
      </c>
      <c r="C59" s="49"/>
      <c r="D59" s="49"/>
      <c r="E59" s="50"/>
      <c r="F59" s="50"/>
      <c r="G59" s="50"/>
      <c r="H59" s="50"/>
      <c r="I59" s="50"/>
      <c r="J59" s="50"/>
      <c r="K59" s="50"/>
      <c r="L59" s="50"/>
      <c r="M59" s="50"/>
      <c r="N59" s="50"/>
      <c r="O59" s="50"/>
      <c r="P59" s="50"/>
      <c r="Q59" s="50"/>
      <c r="R59" s="54" t="s">
        <v>238</v>
      </c>
      <c r="S59" s="57">
        <f t="shared" si="24"/>
        <v>3600</v>
      </c>
      <c r="T59" s="58"/>
      <c r="U59" s="57">
        <v>3600</v>
      </c>
      <c r="V59" s="57">
        <f t="shared" si="25"/>
        <v>3600</v>
      </c>
      <c r="W59" s="57"/>
      <c r="X59" s="57">
        <f t="shared" ref="X59:X80" si="29">S59*50%</f>
        <v>1800</v>
      </c>
      <c r="Y59" s="57"/>
      <c r="Z59" s="57">
        <f t="shared" si="27"/>
        <v>1800</v>
      </c>
      <c r="AA59" s="57">
        <f t="shared" si="28"/>
        <v>1800</v>
      </c>
      <c r="AB59" s="57">
        <f t="shared" si="26"/>
        <v>0</v>
      </c>
      <c r="AC59" s="50"/>
      <c r="AD59" s="50"/>
      <c r="AE59" s="50"/>
      <c r="AF59" s="50"/>
    </row>
    <row r="60" spans="1:32" s="59" customFormat="1" ht="26.1" customHeight="1">
      <c r="A60" s="61">
        <v>5</v>
      </c>
      <c r="B60" s="63" t="s">
        <v>242</v>
      </c>
      <c r="C60" s="55"/>
      <c r="D60" s="55"/>
      <c r="E60" s="56"/>
      <c r="F60" s="56"/>
      <c r="G60" s="56"/>
      <c r="H60" s="56"/>
      <c r="I60" s="56"/>
      <c r="J60" s="56"/>
      <c r="K60" s="56"/>
      <c r="L60" s="56"/>
      <c r="M60" s="56"/>
      <c r="N60" s="56"/>
      <c r="O60" s="56"/>
      <c r="P60" s="56"/>
      <c r="Q60" s="56"/>
      <c r="R60" s="54" t="s">
        <v>238</v>
      </c>
      <c r="S60" s="57">
        <f t="shared" si="24"/>
        <v>4500</v>
      </c>
      <c r="T60" s="58"/>
      <c r="U60" s="57">
        <v>4500</v>
      </c>
      <c r="V60" s="57">
        <f t="shared" si="25"/>
        <v>4500</v>
      </c>
      <c r="W60" s="57"/>
      <c r="X60" s="57"/>
      <c r="Y60" s="57"/>
      <c r="Z60" s="57"/>
      <c r="AA60" s="57"/>
      <c r="AB60" s="57">
        <f t="shared" si="26"/>
        <v>0</v>
      </c>
      <c r="AC60" s="56"/>
      <c r="AD60" s="56"/>
      <c r="AE60" s="56"/>
      <c r="AF60" s="56"/>
    </row>
    <row r="61" spans="1:32" s="59" customFormat="1" ht="26.1" customHeight="1">
      <c r="A61" s="61">
        <v>6</v>
      </c>
      <c r="B61" s="92" t="s">
        <v>415</v>
      </c>
      <c r="C61" s="55"/>
      <c r="D61" s="55"/>
      <c r="E61" s="56"/>
      <c r="F61" s="56"/>
      <c r="G61" s="56"/>
      <c r="H61" s="56"/>
      <c r="I61" s="56"/>
      <c r="J61" s="56"/>
      <c r="K61" s="56"/>
      <c r="L61" s="56"/>
      <c r="M61" s="56"/>
      <c r="N61" s="56"/>
      <c r="O61" s="56"/>
      <c r="P61" s="56"/>
      <c r="Q61" s="56"/>
      <c r="R61" s="62" t="s">
        <v>252</v>
      </c>
      <c r="S61" s="57">
        <f t="shared" si="24"/>
        <v>3100</v>
      </c>
      <c r="T61" s="58"/>
      <c r="U61" s="57">
        <v>3100</v>
      </c>
      <c r="V61" s="57">
        <f t="shared" si="25"/>
        <v>3100</v>
      </c>
      <c r="W61" s="57"/>
      <c r="X61" s="57">
        <f t="shared" si="29"/>
        <v>1550</v>
      </c>
      <c r="Y61" s="57"/>
      <c r="Z61" s="57">
        <f t="shared" si="27"/>
        <v>1550</v>
      </c>
      <c r="AA61" s="57">
        <f t="shared" si="28"/>
        <v>1550</v>
      </c>
      <c r="AB61" s="57">
        <f t="shared" si="26"/>
        <v>0</v>
      </c>
      <c r="AC61" s="56"/>
      <c r="AD61" s="56"/>
      <c r="AE61" s="56"/>
      <c r="AF61" s="56"/>
    </row>
    <row r="62" spans="1:32" s="59" customFormat="1" ht="26.1" customHeight="1">
      <c r="A62" s="61">
        <v>8</v>
      </c>
      <c r="B62" s="92" t="s">
        <v>416</v>
      </c>
      <c r="C62" s="55"/>
      <c r="D62" s="55"/>
      <c r="E62" s="56"/>
      <c r="F62" s="56"/>
      <c r="G62" s="56"/>
      <c r="H62" s="56"/>
      <c r="I62" s="56"/>
      <c r="J62" s="56"/>
      <c r="K62" s="56"/>
      <c r="L62" s="56"/>
      <c r="M62" s="56"/>
      <c r="N62" s="56"/>
      <c r="O62" s="56"/>
      <c r="P62" s="56"/>
      <c r="Q62" s="56"/>
      <c r="R62" s="62" t="s">
        <v>253</v>
      </c>
      <c r="S62" s="57">
        <f t="shared" si="24"/>
        <v>4600</v>
      </c>
      <c r="T62" s="58"/>
      <c r="U62" s="57">
        <v>4600</v>
      </c>
      <c r="V62" s="57">
        <f t="shared" si="25"/>
        <v>4600</v>
      </c>
      <c r="W62" s="57"/>
      <c r="X62" s="57"/>
      <c r="Y62" s="57"/>
      <c r="Z62" s="57"/>
      <c r="AA62" s="57"/>
      <c r="AB62" s="57">
        <f t="shared" si="26"/>
        <v>0</v>
      </c>
      <c r="AC62" s="56"/>
      <c r="AD62" s="56"/>
      <c r="AE62" s="56"/>
      <c r="AF62" s="56"/>
    </row>
    <row r="63" spans="1:32" s="59" customFormat="1" ht="26.1" customHeight="1">
      <c r="A63" s="61">
        <v>9</v>
      </c>
      <c r="B63" s="92" t="s">
        <v>417</v>
      </c>
      <c r="C63" s="55"/>
      <c r="D63" s="55"/>
      <c r="E63" s="56"/>
      <c r="F63" s="56"/>
      <c r="G63" s="56"/>
      <c r="H63" s="56"/>
      <c r="I63" s="56"/>
      <c r="J63" s="56"/>
      <c r="K63" s="56"/>
      <c r="L63" s="56"/>
      <c r="M63" s="56"/>
      <c r="N63" s="56"/>
      <c r="O63" s="56"/>
      <c r="P63" s="56"/>
      <c r="Q63" s="56"/>
      <c r="R63" s="62" t="s">
        <v>254</v>
      </c>
      <c r="S63" s="57">
        <f t="shared" si="24"/>
        <v>2500</v>
      </c>
      <c r="T63" s="58"/>
      <c r="U63" s="57">
        <v>2500</v>
      </c>
      <c r="V63" s="57">
        <f t="shared" si="25"/>
        <v>2500</v>
      </c>
      <c r="W63" s="57"/>
      <c r="X63" s="57">
        <f t="shared" si="29"/>
        <v>1250</v>
      </c>
      <c r="Y63" s="57"/>
      <c r="Z63" s="57">
        <f t="shared" si="27"/>
        <v>1250</v>
      </c>
      <c r="AA63" s="57">
        <f t="shared" si="28"/>
        <v>1250</v>
      </c>
      <c r="AB63" s="57">
        <f t="shared" si="26"/>
        <v>0</v>
      </c>
      <c r="AC63" s="56"/>
      <c r="AD63" s="56"/>
      <c r="AE63" s="56"/>
      <c r="AF63" s="56"/>
    </row>
    <row r="64" spans="1:32" s="59" customFormat="1" ht="26.1" customHeight="1">
      <c r="A64" s="61">
        <v>10</v>
      </c>
      <c r="B64" s="92" t="s">
        <v>418</v>
      </c>
      <c r="C64" s="55"/>
      <c r="D64" s="55"/>
      <c r="E64" s="56"/>
      <c r="F64" s="56"/>
      <c r="G64" s="56"/>
      <c r="H64" s="56"/>
      <c r="I64" s="56"/>
      <c r="J64" s="56"/>
      <c r="K64" s="56"/>
      <c r="L64" s="56"/>
      <c r="M64" s="56"/>
      <c r="N64" s="56"/>
      <c r="O64" s="56"/>
      <c r="P64" s="56"/>
      <c r="Q64" s="56"/>
      <c r="R64" s="62" t="s">
        <v>255</v>
      </c>
      <c r="S64" s="57">
        <f t="shared" si="24"/>
        <v>3500</v>
      </c>
      <c r="T64" s="58"/>
      <c r="U64" s="57">
        <v>3500</v>
      </c>
      <c r="V64" s="57">
        <f t="shared" si="25"/>
        <v>3500</v>
      </c>
      <c r="W64" s="57"/>
      <c r="X64" s="57">
        <f t="shared" si="29"/>
        <v>1750</v>
      </c>
      <c r="Y64" s="57"/>
      <c r="Z64" s="57">
        <f t="shared" si="27"/>
        <v>1750</v>
      </c>
      <c r="AA64" s="57">
        <f t="shared" si="28"/>
        <v>1750</v>
      </c>
      <c r="AB64" s="57">
        <f t="shared" si="26"/>
        <v>0</v>
      </c>
      <c r="AC64" s="56"/>
      <c r="AD64" s="56"/>
      <c r="AE64" s="56"/>
      <c r="AF64" s="56"/>
    </row>
    <row r="65" spans="1:32" s="59" customFormat="1" ht="26.1" customHeight="1">
      <c r="A65" s="61">
        <v>11</v>
      </c>
      <c r="B65" s="92" t="s">
        <v>419</v>
      </c>
      <c r="C65" s="55"/>
      <c r="D65" s="55"/>
      <c r="E65" s="56"/>
      <c r="F65" s="56"/>
      <c r="G65" s="56"/>
      <c r="H65" s="56"/>
      <c r="I65" s="56"/>
      <c r="J65" s="56"/>
      <c r="K65" s="56"/>
      <c r="L65" s="56"/>
      <c r="M65" s="56"/>
      <c r="N65" s="56"/>
      <c r="O65" s="56"/>
      <c r="P65" s="56"/>
      <c r="Q65" s="56"/>
      <c r="R65" s="62" t="s">
        <v>247</v>
      </c>
      <c r="S65" s="57">
        <f t="shared" si="24"/>
        <v>2800</v>
      </c>
      <c r="T65" s="58"/>
      <c r="U65" s="57">
        <v>2800</v>
      </c>
      <c r="V65" s="57">
        <f t="shared" si="25"/>
        <v>2800</v>
      </c>
      <c r="W65" s="57"/>
      <c r="X65" s="57"/>
      <c r="Y65" s="57"/>
      <c r="Z65" s="57"/>
      <c r="AA65" s="57"/>
      <c r="AB65" s="57">
        <f t="shared" si="26"/>
        <v>0</v>
      </c>
      <c r="AC65" s="56"/>
      <c r="AD65" s="56"/>
      <c r="AE65" s="56"/>
      <c r="AF65" s="56"/>
    </row>
    <row r="66" spans="1:32" s="59" customFormat="1" ht="26.1" customHeight="1">
      <c r="A66" s="61">
        <v>13</v>
      </c>
      <c r="B66" s="92" t="s">
        <v>250</v>
      </c>
      <c r="C66" s="55"/>
      <c r="D66" s="55"/>
      <c r="E66" s="56"/>
      <c r="F66" s="56"/>
      <c r="G66" s="56"/>
      <c r="H66" s="56"/>
      <c r="I66" s="56"/>
      <c r="J66" s="56"/>
      <c r="K66" s="56"/>
      <c r="L66" s="56"/>
      <c r="M66" s="56"/>
      <c r="N66" s="56"/>
      <c r="O66" s="56"/>
      <c r="P66" s="56"/>
      <c r="Q66" s="56"/>
      <c r="R66" s="62" t="s">
        <v>256</v>
      </c>
      <c r="S66" s="57">
        <v>4500</v>
      </c>
      <c r="T66" s="58"/>
      <c r="U66" s="57">
        <f>S66</f>
        <v>4500</v>
      </c>
      <c r="V66" s="57">
        <f t="shared" si="25"/>
        <v>4500</v>
      </c>
      <c r="W66" s="57"/>
      <c r="X66" s="57">
        <f>S66*40%</f>
        <v>1800</v>
      </c>
      <c r="Y66" s="57"/>
      <c r="Z66" s="57">
        <f t="shared" si="27"/>
        <v>1800</v>
      </c>
      <c r="AA66" s="57">
        <f t="shared" si="28"/>
        <v>1800</v>
      </c>
      <c r="AB66" s="57">
        <f t="shared" si="26"/>
        <v>0</v>
      </c>
      <c r="AC66" s="56"/>
      <c r="AD66" s="56"/>
      <c r="AE66" s="56"/>
      <c r="AF66" s="56"/>
    </row>
    <row r="67" spans="1:32" s="59" customFormat="1" ht="26.1" customHeight="1">
      <c r="A67" s="61">
        <v>14</v>
      </c>
      <c r="B67" s="92" t="s">
        <v>251</v>
      </c>
      <c r="C67" s="55"/>
      <c r="D67" s="55"/>
      <c r="E67" s="56"/>
      <c r="F67" s="56"/>
      <c r="G67" s="56"/>
      <c r="H67" s="56"/>
      <c r="I67" s="56"/>
      <c r="J67" s="56"/>
      <c r="K67" s="56"/>
      <c r="L67" s="56"/>
      <c r="M67" s="56"/>
      <c r="N67" s="56"/>
      <c r="O67" s="56"/>
      <c r="P67" s="56"/>
      <c r="Q67" s="56"/>
      <c r="R67" s="62" t="s">
        <v>256</v>
      </c>
      <c r="S67" s="57">
        <f t="shared" si="24"/>
        <v>3900</v>
      </c>
      <c r="T67" s="58"/>
      <c r="U67" s="57">
        <v>3900</v>
      </c>
      <c r="V67" s="57">
        <f t="shared" si="25"/>
        <v>3900</v>
      </c>
      <c r="W67" s="57"/>
      <c r="X67" s="57"/>
      <c r="Y67" s="57"/>
      <c r="Z67" s="57"/>
      <c r="AA67" s="57"/>
      <c r="AB67" s="57"/>
      <c r="AC67" s="56"/>
      <c r="AD67" s="56"/>
      <c r="AE67" s="56"/>
      <c r="AF67" s="56"/>
    </row>
    <row r="68" spans="1:32" s="59" customFormat="1" ht="26.1" customHeight="1">
      <c r="A68" s="61">
        <v>15</v>
      </c>
      <c r="B68" s="92" t="s">
        <v>287</v>
      </c>
      <c r="C68" s="55"/>
      <c r="D68" s="55"/>
      <c r="E68" s="56"/>
      <c r="F68" s="56"/>
      <c r="G68" s="56"/>
      <c r="H68" s="56"/>
      <c r="I68" s="56"/>
      <c r="J68" s="56"/>
      <c r="K68" s="56"/>
      <c r="L68" s="56"/>
      <c r="M68" s="56"/>
      <c r="N68" s="56"/>
      <c r="O68" s="56"/>
      <c r="P68" s="56"/>
      <c r="Q68" s="56"/>
      <c r="R68" s="62" t="s">
        <v>420</v>
      </c>
      <c r="S68" s="57">
        <f t="shared" ref="S68:S69" si="30">T68+U68</f>
        <v>2500</v>
      </c>
      <c r="T68" s="58"/>
      <c r="U68" s="57">
        <v>2500</v>
      </c>
      <c r="V68" s="57">
        <f t="shared" si="25"/>
        <v>2500</v>
      </c>
      <c r="W68" s="57"/>
      <c r="X68" s="57"/>
      <c r="Y68" s="57"/>
      <c r="Z68" s="57"/>
      <c r="AA68" s="57"/>
      <c r="AB68" s="57"/>
      <c r="AC68" s="56"/>
      <c r="AD68" s="56"/>
      <c r="AE68" s="56"/>
      <c r="AF68" s="56"/>
    </row>
    <row r="69" spans="1:32" s="59" customFormat="1" ht="26.1" customHeight="1">
      <c r="A69" s="61">
        <v>16</v>
      </c>
      <c r="B69" s="92" t="s">
        <v>288</v>
      </c>
      <c r="C69" s="55"/>
      <c r="D69" s="55"/>
      <c r="E69" s="56"/>
      <c r="F69" s="56"/>
      <c r="G69" s="56"/>
      <c r="H69" s="56"/>
      <c r="I69" s="56"/>
      <c r="J69" s="56"/>
      <c r="K69" s="56"/>
      <c r="L69" s="56"/>
      <c r="M69" s="56"/>
      <c r="N69" s="56"/>
      <c r="O69" s="56"/>
      <c r="P69" s="56"/>
      <c r="Q69" s="56"/>
      <c r="R69" s="62" t="s">
        <v>420</v>
      </c>
      <c r="S69" s="57">
        <f t="shared" si="30"/>
        <v>3100</v>
      </c>
      <c r="T69" s="58"/>
      <c r="U69" s="57">
        <v>3100</v>
      </c>
      <c r="V69" s="57">
        <f t="shared" si="25"/>
        <v>3100</v>
      </c>
      <c r="W69" s="57"/>
      <c r="X69" s="57"/>
      <c r="Y69" s="57"/>
      <c r="Z69" s="57"/>
      <c r="AA69" s="57"/>
      <c r="AB69" s="57">
        <f t="shared" si="26"/>
        <v>0</v>
      </c>
      <c r="AC69" s="56"/>
      <c r="AD69" s="56"/>
      <c r="AE69" s="56"/>
      <c r="AF69" s="56"/>
    </row>
    <row r="70" spans="1:32" s="59" customFormat="1" ht="26.1" customHeight="1">
      <c r="A70" s="61">
        <v>17</v>
      </c>
      <c r="B70" s="92" t="s">
        <v>289</v>
      </c>
      <c r="C70" s="55"/>
      <c r="D70" s="55"/>
      <c r="E70" s="56"/>
      <c r="F70" s="56"/>
      <c r="G70" s="56"/>
      <c r="H70" s="56"/>
      <c r="I70" s="56"/>
      <c r="J70" s="56"/>
      <c r="K70" s="56"/>
      <c r="L70" s="56"/>
      <c r="M70" s="56"/>
      <c r="N70" s="56"/>
      <c r="O70" s="56"/>
      <c r="P70" s="56"/>
      <c r="Q70" s="56"/>
      <c r="R70" s="62" t="s">
        <v>420</v>
      </c>
      <c r="S70" s="57">
        <f t="shared" ref="S70" si="31">T70+U70</f>
        <v>2800</v>
      </c>
      <c r="T70" s="58"/>
      <c r="U70" s="57">
        <v>2800</v>
      </c>
      <c r="V70" s="57">
        <f t="shared" si="25"/>
        <v>2800</v>
      </c>
      <c r="W70" s="57"/>
      <c r="X70" s="57"/>
      <c r="Y70" s="57"/>
      <c r="Z70" s="57"/>
      <c r="AA70" s="57"/>
      <c r="AB70" s="57">
        <f t="shared" si="26"/>
        <v>0</v>
      </c>
      <c r="AC70" s="56"/>
      <c r="AD70" s="56"/>
      <c r="AE70" s="56"/>
      <c r="AF70" s="56"/>
    </row>
    <row r="71" spans="1:32" s="59" customFormat="1" ht="26.1" customHeight="1">
      <c r="A71" s="61">
        <v>18</v>
      </c>
      <c r="B71" s="92" t="s">
        <v>290</v>
      </c>
      <c r="C71" s="55"/>
      <c r="D71" s="55"/>
      <c r="E71" s="56"/>
      <c r="F71" s="56"/>
      <c r="G71" s="56"/>
      <c r="H71" s="56"/>
      <c r="I71" s="56"/>
      <c r="J71" s="56"/>
      <c r="K71" s="56"/>
      <c r="L71" s="56"/>
      <c r="M71" s="56"/>
      <c r="N71" s="56"/>
      <c r="O71" s="56"/>
      <c r="P71" s="56"/>
      <c r="Q71" s="56"/>
      <c r="R71" s="62" t="s">
        <v>420</v>
      </c>
      <c r="S71" s="57">
        <f t="shared" ref="S71" si="32">T71+U71</f>
        <v>2700</v>
      </c>
      <c r="T71" s="58"/>
      <c r="U71" s="57">
        <v>2700</v>
      </c>
      <c r="V71" s="57">
        <f t="shared" si="25"/>
        <v>2700</v>
      </c>
      <c r="W71" s="57"/>
      <c r="X71" s="57">
        <f t="shared" si="29"/>
        <v>1350</v>
      </c>
      <c r="Y71" s="57"/>
      <c r="Z71" s="57">
        <f t="shared" si="27"/>
        <v>1350</v>
      </c>
      <c r="AA71" s="57">
        <f t="shared" si="28"/>
        <v>1350</v>
      </c>
      <c r="AB71" s="57">
        <f t="shared" si="26"/>
        <v>0</v>
      </c>
      <c r="AC71" s="56"/>
      <c r="AD71" s="56"/>
      <c r="AE71" s="56"/>
      <c r="AF71" s="56"/>
    </row>
    <row r="72" spans="1:32" s="59" customFormat="1" ht="26.1" customHeight="1">
      <c r="A72" s="61">
        <v>19</v>
      </c>
      <c r="B72" s="92" t="s">
        <v>291</v>
      </c>
      <c r="C72" s="55"/>
      <c r="D72" s="55"/>
      <c r="E72" s="56"/>
      <c r="F72" s="56"/>
      <c r="G72" s="56"/>
      <c r="H72" s="56"/>
      <c r="I72" s="56"/>
      <c r="J72" s="56"/>
      <c r="K72" s="56"/>
      <c r="L72" s="56"/>
      <c r="M72" s="56"/>
      <c r="N72" s="56"/>
      <c r="O72" s="56"/>
      <c r="P72" s="56"/>
      <c r="Q72" s="56"/>
      <c r="R72" s="62" t="s">
        <v>420</v>
      </c>
      <c r="S72" s="57">
        <f t="shared" ref="S72" si="33">T72+U72</f>
        <v>2100</v>
      </c>
      <c r="T72" s="58"/>
      <c r="U72" s="57">
        <v>2100</v>
      </c>
      <c r="V72" s="57">
        <f t="shared" si="25"/>
        <v>2100</v>
      </c>
      <c r="W72" s="57"/>
      <c r="X72" s="57"/>
      <c r="Y72" s="57"/>
      <c r="Z72" s="57"/>
      <c r="AA72" s="57"/>
      <c r="AB72" s="57">
        <f t="shared" si="26"/>
        <v>0</v>
      </c>
      <c r="AC72" s="56"/>
      <c r="AD72" s="56"/>
      <c r="AE72" s="56"/>
      <c r="AF72" s="56"/>
    </row>
    <row r="73" spans="1:32" s="59" customFormat="1" ht="26.1" customHeight="1">
      <c r="A73" s="61">
        <v>20</v>
      </c>
      <c r="B73" s="92" t="s">
        <v>292</v>
      </c>
      <c r="C73" s="55"/>
      <c r="D73" s="55"/>
      <c r="E73" s="56"/>
      <c r="F73" s="56"/>
      <c r="G73" s="56"/>
      <c r="H73" s="56"/>
      <c r="I73" s="56"/>
      <c r="J73" s="56"/>
      <c r="K73" s="56"/>
      <c r="L73" s="56"/>
      <c r="M73" s="56"/>
      <c r="N73" s="56"/>
      <c r="O73" s="56"/>
      <c r="P73" s="56"/>
      <c r="Q73" s="56"/>
      <c r="R73" s="62" t="s">
        <v>420</v>
      </c>
      <c r="S73" s="57">
        <f t="shared" ref="S73" si="34">T73+U73</f>
        <v>3100</v>
      </c>
      <c r="T73" s="58"/>
      <c r="U73" s="57">
        <v>3100</v>
      </c>
      <c r="V73" s="57">
        <f t="shared" si="25"/>
        <v>3100</v>
      </c>
      <c r="W73" s="57"/>
      <c r="X73" s="57"/>
      <c r="Y73" s="57"/>
      <c r="Z73" s="57"/>
      <c r="AA73" s="57"/>
      <c r="AB73" s="57">
        <f t="shared" si="26"/>
        <v>0</v>
      </c>
      <c r="AC73" s="56"/>
      <c r="AD73" s="56"/>
      <c r="AE73" s="56"/>
      <c r="AF73" s="56"/>
    </row>
    <row r="74" spans="1:32" s="59" customFormat="1" ht="25.15" customHeight="1">
      <c r="A74" s="61">
        <v>21</v>
      </c>
      <c r="B74" s="92" t="s">
        <v>293</v>
      </c>
      <c r="C74" s="55"/>
      <c r="D74" s="55"/>
      <c r="E74" s="56"/>
      <c r="F74" s="56"/>
      <c r="G74" s="56"/>
      <c r="H74" s="56"/>
      <c r="I74" s="56"/>
      <c r="J74" s="56"/>
      <c r="K74" s="56"/>
      <c r="L74" s="56"/>
      <c r="M74" s="56"/>
      <c r="N74" s="56"/>
      <c r="O74" s="56"/>
      <c r="P74" s="56"/>
      <c r="Q74" s="56"/>
      <c r="R74" s="62" t="s">
        <v>420</v>
      </c>
      <c r="S74" s="57">
        <f t="shared" ref="S74" si="35">T74+U74</f>
        <v>3000</v>
      </c>
      <c r="T74" s="58"/>
      <c r="U74" s="57">
        <v>3000</v>
      </c>
      <c r="V74" s="57">
        <f t="shared" si="25"/>
        <v>3000</v>
      </c>
      <c r="W74" s="57"/>
      <c r="X74" s="57"/>
      <c r="Y74" s="57"/>
      <c r="Z74" s="57"/>
      <c r="AA74" s="57"/>
      <c r="AB74" s="57">
        <f t="shared" si="26"/>
        <v>0</v>
      </c>
      <c r="AC74" s="56"/>
      <c r="AD74" s="56"/>
      <c r="AE74" s="56"/>
      <c r="AF74" s="56"/>
    </row>
    <row r="75" spans="1:32" s="59" customFormat="1" ht="28.15" customHeight="1">
      <c r="A75" s="61">
        <v>22</v>
      </c>
      <c r="B75" s="63" t="s">
        <v>353</v>
      </c>
      <c r="C75" s="55"/>
      <c r="D75" s="55"/>
      <c r="E75" s="56"/>
      <c r="F75" s="56"/>
      <c r="G75" s="56"/>
      <c r="H75" s="56"/>
      <c r="I75" s="56"/>
      <c r="J75" s="56"/>
      <c r="K75" s="56"/>
      <c r="L75" s="56"/>
      <c r="M75" s="56"/>
      <c r="N75" s="56"/>
      <c r="O75" s="56"/>
      <c r="P75" s="56"/>
      <c r="Q75" s="56"/>
      <c r="R75" s="54" t="s">
        <v>256</v>
      </c>
      <c r="S75" s="57">
        <f t="shared" ref="S75:S79" si="36">T75+U75</f>
        <v>2500</v>
      </c>
      <c r="T75" s="58"/>
      <c r="U75" s="57">
        <v>2500</v>
      </c>
      <c r="V75" s="57">
        <f t="shared" ref="V75:V79" si="37">U75*100%</f>
        <v>2500</v>
      </c>
      <c r="W75" s="57"/>
      <c r="X75" s="57">
        <f t="shared" si="29"/>
        <v>1250</v>
      </c>
      <c r="Y75" s="57"/>
      <c r="Z75" s="57">
        <f t="shared" si="27"/>
        <v>1250</v>
      </c>
      <c r="AA75" s="57">
        <f t="shared" si="28"/>
        <v>1250</v>
      </c>
      <c r="AB75" s="57"/>
      <c r="AC75" s="56"/>
      <c r="AD75" s="56"/>
      <c r="AE75" s="56"/>
      <c r="AF75" s="56"/>
    </row>
    <row r="76" spans="1:32" s="59" customFormat="1" ht="28.15" customHeight="1">
      <c r="A76" s="61">
        <v>23</v>
      </c>
      <c r="B76" s="63" t="s">
        <v>354</v>
      </c>
      <c r="C76" s="55"/>
      <c r="D76" s="55"/>
      <c r="E76" s="56"/>
      <c r="F76" s="56"/>
      <c r="G76" s="56"/>
      <c r="H76" s="56"/>
      <c r="I76" s="56"/>
      <c r="J76" s="56"/>
      <c r="K76" s="56"/>
      <c r="L76" s="56"/>
      <c r="M76" s="56"/>
      <c r="N76" s="56"/>
      <c r="O76" s="56"/>
      <c r="P76" s="56"/>
      <c r="Q76" s="56"/>
      <c r="R76" s="54" t="s">
        <v>256</v>
      </c>
      <c r="S76" s="57">
        <f t="shared" si="36"/>
        <v>4500</v>
      </c>
      <c r="T76" s="58"/>
      <c r="U76" s="57">
        <v>4500</v>
      </c>
      <c r="V76" s="57">
        <f t="shared" si="37"/>
        <v>4500</v>
      </c>
      <c r="W76" s="57"/>
      <c r="X76" s="57"/>
      <c r="Y76" s="57"/>
      <c r="Z76" s="57"/>
      <c r="AA76" s="57"/>
      <c r="AB76" s="57"/>
      <c r="AC76" s="56"/>
      <c r="AD76" s="56"/>
      <c r="AE76" s="56"/>
      <c r="AF76" s="56"/>
    </row>
    <row r="77" spans="1:32" s="59" customFormat="1" ht="28.15" customHeight="1">
      <c r="A77" s="61">
        <v>24</v>
      </c>
      <c r="B77" s="63" t="s">
        <v>355</v>
      </c>
      <c r="C77" s="55"/>
      <c r="D77" s="55"/>
      <c r="E77" s="56"/>
      <c r="F77" s="56"/>
      <c r="G77" s="56"/>
      <c r="H77" s="56"/>
      <c r="I77" s="56"/>
      <c r="J77" s="56"/>
      <c r="K77" s="56"/>
      <c r="L77" s="56"/>
      <c r="M77" s="56"/>
      <c r="N77" s="56"/>
      <c r="O77" s="56"/>
      <c r="P77" s="56"/>
      <c r="Q77" s="56"/>
      <c r="R77" s="54" t="s">
        <v>256</v>
      </c>
      <c r="S77" s="57">
        <f t="shared" si="36"/>
        <v>3100</v>
      </c>
      <c r="T77" s="58"/>
      <c r="U77" s="57">
        <v>3100</v>
      </c>
      <c r="V77" s="57">
        <f t="shared" si="37"/>
        <v>3100</v>
      </c>
      <c r="W77" s="57"/>
      <c r="X77" s="57"/>
      <c r="Y77" s="57"/>
      <c r="Z77" s="57"/>
      <c r="AA77" s="57"/>
      <c r="AB77" s="57"/>
      <c r="AC77" s="56"/>
      <c r="AD77" s="56"/>
      <c r="AE77" s="56"/>
      <c r="AF77" s="56"/>
    </row>
    <row r="78" spans="1:32" s="59" customFormat="1" ht="28.15" customHeight="1">
      <c r="A78" s="61">
        <v>25</v>
      </c>
      <c r="B78" s="63" t="s">
        <v>356</v>
      </c>
      <c r="C78" s="55"/>
      <c r="D78" s="55"/>
      <c r="E78" s="56"/>
      <c r="F78" s="56"/>
      <c r="G78" s="56"/>
      <c r="H78" s="56"/>
      <c r="I78" s="56"/>
      <c r="J78" s="56"/>
      <c r="K78" s="56"/>
      <c r="L78" s="56"/>
      <c r="M78" s="56"/>
      <c r="N78" s="56"/>
      <c r="O78" s="56"/>
      <c r="P78" s="56"/>
      <c r="Q78" s="56"/>
      <c r="R78" s="54" t="s">
        <v>256</v>
      </c>
      <c r="S78" s="57">
        <f t="shared" si="36"/>
        <v>2400</v>
      </c>
      <c r="T78" s="58"/>
      <c r="U78" s="57">
        <v>2400</v>
      </c>
      <c r="V78" s="57">
        <f t="shared" si="37"/>
        <v>2400</v>
      </c>
      <c r="W78" s="57"/>
      <c r="X78" s="57"/>
      <c r="Y78" s="57"/>
      <c r="Z78" s="57"/>
      <c r="AA78" s="57"/>
      <c r="AB78" s="57"/>
      <c r="AC78" s="56"/>
      <c r="AD78" s="56"/>
      <c r="AE78" s="56"/>
      <c r="AF78" s="56"/>
    </row>
    <row r="79" spans="1:32" s="59" customFormat="1" ht="28.15" customHeight="1">
      <c r="A79" s="61">
        <v>26</v>
      </c>
      <c r="B79" s="63" t="s">
        <v>357</v>
      </c>
      <c r="C79" s="55"/>
      <c r="D79" s="55"/>
      <c r="E79" s="56"/>
      <c r="F79" s="56"/>
      <c r="G79" s="56"/>
      <c r="H79" s="56"/>
      <c r="I79" s="56"/>
      <c r="J79" s="56"/>
      <c r="K79" s="56"/>
      <c r="L79" s="56"/>
      <c r="M79" s="56"/>
      <c r="N79" s="56"/>
      <c r="O79" s="56"/>
      <c r="P79" s="56"/>
      <c r="Q79" s="56"/>
      <c r="R79" s="54" t="s">
        <v>256</v>
      </c>
      <c r="S79" s="57">
        <f t="shared" si="36"/>
        <v>2900</v>
      </c>
      <c r="T79" s="58"/>
      <c r="U79" s="57">
        <v>2900</v>
      </c>
      <c r="V79" s="57">
        <f t="shared" si="37"/>
        <v>2900</v>
      </c>
      <c r="W79" s="57"/>
      <c r="X79" s="57"/>
      <c r="Y79" s="57"/>
      <c r="Z79" s="57"/>
      <c r="AA79" s="57"/>
      <c r="AB79" s="57"/>
      <c r="AC79" s="56"/>
      <c r="AD79" s="56"/>
      <c r="AE79" s="56"/>
      <c r="AF79" s="56"/>
    </row>
    <row r="80" spans="1:32" s="59" customFormat="1" ht="28.15" customHeight="1">
      <c r="A80" s="61">
        <v>27</v>
      </c>
      <c r="B80" s="63" t="s">
        <v>406</v>
      </c>
      <c r="C80" s="55"/>
      <c r="D80" s="55"/>
      <c r="E80" s="56"/>
      <c r="F80" s="56"/>
      <c r="G80" s="56"/>
      <c r="H80" s="56"/>
      <c r="I80" s="56"/>
      <c r="J80" s="56"/>
      <c r="K80" s="56"/>
      <c r="L80" s="56"/>
      <c r="M80" s="56"/>
      <c r="N80" s="56"/>
      <c r="O80" s="56"/>
      <c r="P80" s="56"/>
      <c r="Q80" s="56"/>
      <c r="R80" s="54" t="s">
        <v>265</v>
      </c>
      <c r="S80" s="57">
        <f t="shared" ref="S80:S81" si="38">T80+U80</f>
        <v>3100</v>
      </c>
      <c r="T80" s="58"/>
      <c r="U80" s="57">
        <v>3100</v>
      </c>
      <c r="V80" s="57">
        <f t="shared" ref="V80:V81" si="39">U80*100%</f>
        <v>3100</v>
      </c>
      <c r="W80" s="57"/>
      <c r="X80" s="57">
        <f t="shared" si="29"/>
        <v>1550</v>
      </c>
      <c r="Y80" s="57"/>
      <c r="Z80" s="57">
        <f t="shared" si="27"/>
        <v>1550</v>
      </c>
      <c r="AA80" s="57">
        <f t="shared" si="28"/>
        <v>1550</v>
      </c>
      <c r="AB80" s="57"/>
      <c r="AC80" s="56"/>
      <c r="AD80" s="56"/>
      <c r="AE80" s="56"/>
      <c r="AF80" s="56"/>
    </row>
    <row r="81" spans="1:32" s="59" customFormat="1" ht="28.15" customHeight="1">
      <c r="A81" s="61">
        <v>29</v>
      </c>
      <c r="B81" s="63" t="s">
        <v>407</v>
      </c>
      <c r="C81" s="55"/>
      <c r="D81" s="55"/>
      <c r="E81" s="56"/>
      <c r="F81" s="56"/>
      <c r="G81" s="56"/>
      <c r="H81" s="56"/>
      <c r="I81" s="56"/>
      <c r="J81" s="56"/>
      <c r="K81" s="56"/>
      <c r="L81" s="56"/>
      <c r="M81" s="56"/>
      <c r="N81" s="56"/>
      <c r="O81" s="56"/>
      <c r="P81" s="56"/>
      <c r="Q81" s="56"/>
      <c r="R81" s="54" t="s">
        <v>265</v>
      </c>
      <c r="S81" s="57">
        <f t="shared" si="38"/>
        <v>2600</v>
      </c>
      <c r="T81" s="58"/>
      <c r="U81" s="57">
        <v>2600</v>
      </c>
      <c r="V81" s="57">
        <f t="shared" si="39"/>
        <v>2600</v>
      </c>
      <c r="W81" s="57"/>
      <c r="X81" s="57"/>
      <c r="Y81" s="57"/>
      <c r="Z81" s="57"/>
      <c r="AA81" s="57"/>
      <c r="AB81" s="57"/>
      <c r="AC81" s="56"/>
      <c r="AD81" s="56"/>
      <c r="AE81" s="56"/>
      <c r="AF81" s="56"/>
    </row>
    <row r="82" spans="1:32" s="59" customFormat="1" ht="28.15" customHeight="1">
      <c r="A82" s="61">
        <v>30</v>
      </c>
      <c r="B82" s="63" t="s">
        <v>410</v>
      </c>
      <c r="C82" s="55"/>
      <c r="D82" s="55"/>
      <c r="E82" s="56"/>
      <c r="F82" s="56"/>
      <c r="G82" s="56"/>
      <c r="H82" s="56"/>
      <c r="I82" s="56"/>
      <c r="J82" s="56"/>
      <c r="K82" s="56"/>
      <c r="L82" s="56"/>
      <c r="M82" s="56"/>
      <c r="N82" s="56"/>
      <c r="O82" s="56"/>
      <c r="P82" s="56"/>
      <c r="Q82" s="56"/>
      <c r="R82" s="54" t="s">
        <v>247</v>
      </c>
      <c r="S82" s="57">
        <f t="shared" ref="S82" si="40">T82+U82</f>
        <v>3200</v>
      </c>
      <c r="T82" s="58"/>
      <c r="U82" s="57">
        <v>3200</v>
      </c>
      <c r="V82" s="57">
        <f t="shared" ref="V82" si="41">U82*100%</f>
        <v>3200</v>
      </c>
      <c r="W82" s="57"/>
      <c r="X82" s="57"/>
      <c r="Y82" s="57"/>
      <c r="Z82" s="57"/>
      <c r="AA82" s="57"/>
      <c r="AB82" s="57"/>
      <c r="AC82" s="56"/>
      <c r="AD82" s="56"/>
      <c r="AE82" s="56"/>
      <c r="AF82" s="56"/>
    </row>
    <row r="83" spans="1:32" s="59" customFormat="1" ht="32.450000000000003" customHeight="1">
      <c r="A83" s="61">
        <v>31</v>
      </c>
      <c r="B83" s="93" t="s">
        <v>304</v>
      </c>
      <c r="C83" s="55"/>
      <c r="D83" s="55"/>
      <c r="E83" s="56"/>
      <c r="F83" s="56"/>
      <c r="G83" s="56"/>
      <c r="H83" s="56"/>
      <c r="I83" s="56"/>
      <c r="J83" s="56"/>
      <c r="K83" s="56"/>
      <c r="L83" s="56"/>
      <c r="M83" s="56"/>
      <c r="N83" s="56"/>
      <c r="O83" s="56"/>
      <c r="P83" s="56"/>
      <c r="Q83" s="56"/>
      <c r="R83" s="54" t="s">
        <v>316</v>
      </c>
      <c r="S83" s="57">
        <f t="shared" ref="S83" si="42">T83+U83</f>
        <v>2500</v>
      </c>
      <c r="T83" s="58"/>
      <c r="U83" s="57">
        <v>2500</v>
      </c>
      <c r="V83" s="57">
        <f>U83*100%</f>
        <v>2500</v>
      </c>
      <c r="W83" s="57"/>
      <c r="X83" s="57"/>
      <c r="Y83" s="57"/>
      <c r="Z83" s="57"/>
      <c r="AA83" s="57"/>
      <c r="AB83" s="57">
        <f>Z83*0%</f>
        <v>0</v>
      </c>
      <c r="AC83" s="56"/>
      <c r="AD83" s="56"/>
      <c r="AE83" s="56"/>
      <c r="AF83" s="56"/>
    </row>
    <row r="84" spans="1:32" s="59" customFormat="1" ht="32.450000000000003" customHeight="1">
      <c r="A84" s="61">
        <v>32</v>
      </c>
      <c r="B84" s="63" t="s">
        <v>249</v>
      </c>
      <c r="C84" s="55"/>
      <c r="D84" s="55"/>
      <c r="E84" s="56"/>
      <c r="F84" s="56"/>
      <c r="G84" s="56"/>
      <c r="H84" s="56"/>
      <c r="I84" s="56"/>
      <c r="J84" s="56"/>
      <c r="K84" s="56"/>
      <c r="L84" s="56"/>
      <c r="M84" s="56"/>
      <c r="N84" s="56"/>
      <c r="O84" s="56"/>
      <c r="P84" s="56"/>
      <c r="Q84" s="56"/>
      <c r="R84" s="54" t="s">
        <v>240</v>
      </c>
      <c r="S84" s="57">
        <f>T84+U84</f>
        <v>2600</v>
      </c>
      <c r="T84" s="58"/>
      <c r="U84" s="57">
        <v>2600</v>
      </c>
      <c r="V84" s="57">
        <f>U84*100%</f>
        <v>2600</v>
      </c>
      <c r="W84" s="57"/>
      <c r="X84" s="57"/>
      <c r="Y84" s="57"/>
      <c r="Z84" s="57"/>
      <c r="AA84" s="57"/>
      <c r="AB84" s="57">
        <f>Z84*0%</f>
        <v>0</v>
      </c>
      <c r="AC84" s="56"/>
      <c r="AD84" s="56"/>
      <c r="AE84" s="56"/>
      <c r="AF84" s="56"/>
    </row>
    <row r="85" spans="1:32" s="87" customFormat="1" ht="26.1" customHeight="1">
      <c r="A85" s="80">
        <v>-3</v>
      </c>
      <c r="B85" s="88" t="s">
        <v>8</v>
      </c>
      <c r="C85" s="81"/>
      <c r="D85" s="81"/>
      <c r="E85" s="82"/>
      <c r="F85" s="82"/>
      <c r="G85" s="82"/>
      <c r="H85" s="82"/>
      <c r="I85" s="82"/>
      <c r="J85" s="82"/>
      <c r="K85" s="82"/>
      <c r="L85" s="82"/>
      <c r="M85" s="82"/>
      <c r="N85" s="82"/>
      <c r="O85" s="82"/>
      <c r="P85" s="82"/>
      <c r="Q85" s="82"/>
      <c r="R85" s="83"/>
      <c r="S85" s="84">
        <f t="shared" ref="S85:U85" si="43">SUM(S86:S136)</f>
        <v>37200</v>
      </c>
      <c r="T85" s="84">
        <f t="shared" si="43"/>
        <v>0</v>
      </c>
      <c r="U85" s="84">
        <f t="shared" si="43"/>
        <v>37200</v>
      </c>
      <c r="V85" s="84">
        <f>SUM(V86:V136)</f>
        <v>37200</v>
      </c>
      <c r="W85" s="84"/>
      <c r="X85" s="84">
        <f t="shared" ref="X85:AA85" si="44">SUM(X87:X136)</f>
        <v>12620</v>
      </c>
      <c r="Y85" s="84">
        <f t="shared" si="44"/>
        <v>0</v>
      </c>
      <c r="Z85" s="84">
        <f t="shared" si="44"/>
        <v>12620</v>
      </c>
      <c r="AA85" s="84">
        <f t="shared" si="44"/>
        <v>12620</v>
      </c>
      <c r="AB85" s="84">
        <f>SUM(AB87:AB136)</f>
        <v>0</v>
      </c>
      <c r="AC85" s="82"/>
      <c r="AD85" s="82"/>
      <c r="AE85" s="82"/>
      <c r="AF85" s="82"/>
    </row>
    <row r="86" spans="1:32" s="59" customFormat="1" ht="40.15" customHeight="1">
      <c r="A86" s="61">
        <v>1</v>
      </c>
      <c r="B86" s="63" t="s">
        <v>461</v>
      </c>
      <c r="C86" s="55"/>
      <c r="D86" s="55"/>
      <c r="E86" s="56"/>
      <c r="F86" s="56"/>
      <c r="G86" s="56"/>
      <c r="H86" s="56"/>
      <c r="I86" s="56"/>
      <c r="J86" s="56"/>
      <c r="K86" s="56"/>
      <c r="L86" s="56"/>
      <c r="M86" s="56"/>
      <c r="N86" s="56"/>
      <c r="O86" s="56"/>
      <c r="P86" s="56"/>
      <c r="Q86" s="56"/>
      <c r="R86" s="54" t="s">
        <v>248</v>
      </c>
      <c r="S86" s="57">
        <v>2500</v>
      </c>
      <c r="T86" s="58"/>
      <c r="U86" s="57">
        <f>S86</f>
        <v>2500</v>
      </c>
      <c r="V86" s="57">
        <f>U86</f>
        <v>2500</v>
      </c>
      <c r="W86" s="57"/>
      <c r="X86" s="57">
        <f>S86*60%</f>
        <v>1500</v>
      </c>
      <c r="Y86" s="57"/>
      <c r="Z86" s="57">
        <f>X86</f>
        <v>1500</v>
      </c>
      <c r="AA86" s="57">
        <f>Z86</f>
        <v>1500</v>
      </c>
      <c r="AB86" s="57"/>
      <c r="AC86" s="56"/>
      <c r="AD86" s="56"/>
      <c r="AE86" s="56"/>
      <c r="AF86" s="56"/>
    </row>
    <row r="87" spans="1:32" s="59" customFormat="1" ht="31.15" customHeight="1">
      <c r="A87" s="61">
        <v>2</v>
      </c>
      <c r="B87" s="63" t="s">
        <v>259</v>
      </c>
      <c r="C87" s="55"/>
      <c r="D87" s="55"/>
      <c r="E87" s="56"/>
      <c r="F87" s="56"/>
      <c r="G87" s="56"/>
      <c r="H87" s="56"/>
      <c r="I87" s="56"/>
      <c r="J87" s="56"/>
      <c r="K87" s="56"/>
      <c r="L87" s="56"/>
      <c r="M87" s="56"/>
      <c r="N87" s="56"/>
      <c r="O87" s="56"/>
      <c r="P87" s="56"/>
      <c r="Q87" s="56"/>
      <c r="R87" s="54" t="s">
        <v>261</v>
      </c>
      <c r="S87" s="57">
        <v>1000</v>
      </c>
      <c r="T87" s="58"/>
      <c r="U87" s="57">
        <f>S87</f>
        <v>1000</v>
      </c>
      <c r="V87" s="57">
        <f>U87</f>
        <v>1000</v>
      </c>
      <c r="W87" s="57"/>
      <c r="X87" s="57">
        <f t="shared" ref="X87:X136" si="45">S87*60%</f>
        <v>600</v>
      </c>
      <c r="Y87" s="57"/>
      <c r="Z87" s="57">
        <f t="shared" ref="Z87:Z136" si="46">X87</f>
        <v>600</v>
      </c>
      <c r="AA87" s="57">
        <f t="shared" ref="AA87:AA136" si="47">Z87</f>
        <v>600</v>
      </c>
      <c r="AB87" s="57">
        <f>Z87*0%</f>
        <v>0</v>
      </c>
      <c r="AC87" s="56"/>
      <c r="AD87" s="56"/>
      <c r="AE87" s="56"/>
      <c r="AF87" s="56"/>
    </row>
    <row r="88" spans="1:32" s="59" customFormat="1" ht="31.15" customHeight="1">
      <c r="A88" s="61">
        <v>3</v>
      </c>
      <c r="B88" s="63" t="s">
        <v>260</v>
      </c>
      <c r="C88" s="55"/>
      <c r="D88" s="55"/>
      <c r="E88" s="56"/>
      <c r="F88" s="56"/>
      <c r="G88" s="56"/>
      <c r="H88" s="56"/>
      <c r="I88" s="56"/>
      <c r="J88" s="56"/>
      <c r="K88" s="56"/>
      <c r="L88" s="56"/>
      <c r="M88" s="56"/>
      <c r="N88" s="56"/>
      <c r="O88" s="56"/>
      <c r="P88" s="56"/>
      <c r="Q88" s="56"/>
      <c r="R88" s="54" t="s">
        <v>152</v>
      </c>
      <c r="S88" s="57">
        <v>1000</v>
      </c>
      <c r="T88" s="58"/>
      <c r="U88" s="57">
        <f t="shared" ref="U88:U136" si="48">S88</f>
        <v>1000</v>
      </c>
      <c r="V88" s="57">
        <f>U88</f>
        <v>1000</v>
      </c>
      <c r="W88" s="57"/>
      <c r="X88" s="57">
        <f t="shared" si="45"/>
        <v>600</v>
      </c>
      <c r="Y88" s="57"/>
      <c r="Z88" s="57">
        <f t="shared" si="46"/>
        <v>600</v>
      </c>
      <c r="AA88" s="57">
        <f t="shared" si="47"/>
        <v>600</v>
      </c>
      <c r="AB88" s="57">
        <f t="shared" ref="AB88:AB112" si="49">Z88*0%</f>
        <v>0</v>
      </c>
      <c r="AC88" s="56"/>
      <c r="AD88" s="56"/>
      <c r="AE88" s="56"/>
      <c r="AF88" s="56"/>
    </row>
    <row r="89" spans="1:32" s="59" customFormat="1" ht="31.15" customHeight="1">
      <c r="A89" s="61">
        <v>4</v>
      </c>
      <c r="B89" s="63" t="s">
        <v>200</v>
      </c>
      <c r="C89" s="55"/>
      <c r="D89" s="55"/>
      <c r="E89" s="56"/>
      <c r="F89" s="56"/>
      <c r="G89" s="56"/>
      <c r="H89" s="56"/>
      <c r="I89" s="56"/>
      <c r="J89" s="56"/>
      <c r="K89" s="56"/>
      <c r="L89" s="56"/>
      <c r="M89" s="56"/>
      <c r="N89" s="56"/>
      <c r="O89" s="56"/>
      <c r="P89" s="56"/>
      <c r="Q89" s="56"/>
      <c r="R89" s="54" t="s">
        <v>262</v>
      </c>
      <c r="S89" s="57">
        <v>1000</v>
      </c>
      <c r="T89" s="58"/>
      <c r="U89" s="57">
        <f t="shared" si="48"/>
        <v>1000</v>
      </c>
      <c r="V89" s="57">
        <f t="shared" ref="V89:V136" si="50">U89</f>
        <v>1000</v>
      </c>
      <c r="W89" s="57"/>
      <c r="X89" s="57">
        <f t="shared" si="45"/>
        <v>600</v>
      </c>
      <c r="Y89" s="57"/>
      <c r="Z89" s="57">
        <f t="shared" si="46"/>
        <v>600</v>
      </c>
      <c r="AA89" s="57">
        <f t="shared" si="47"/>
        <v>600</v>
      </c>
      <c r="AB89" s="57">
        <f t="shared" si="49"/>
        <v>0</v>
      </c>
      <c r="AC89" s="56"/>
      <c r="AD89" s="56"/>
      <c r="AE89" s="56"/>
      <c r="AF89" s="56"/>
    </row>
    <row r="90" spans="1:32" s="59" customFormat="1" ht="31.15" customHeight="1">
      <c r="A90" s="61">
        <v>5</v>
      </c>
      <c r="B90" s="63" t="s">
        <v>201</v>
      </c>
      <c r="C90" s="55"/>
      <c r="D90" s="55"/>
      <c r="E90" s="56"/>
      <c r="F90" s="56"/>
      <c r="G90" s="56"/>
      <c r="H90" s="56"/>
      <c r="I90" s="56"/>
      <c r="J90" s="56"/>
      <c r="K90" s="56"/>
      <c r="L90" s="56"/>
      <c r="M90" s="56"/>
      <c r="N90" s="56"/>
      <c r="O90" s="56"/>
      <c r="P90" s="56"/>
      <c r="Q90" s="56"/>
      <c r="R90" s="54" t="s">
        <v>263</v>
      </c>
      <c r="S90" s="57">
        <v>1000</v>
      </c>
      <c r="T90" s="58"/>
      <c r="U90" s="57">
        <f t="shared" si="48"/>
        <v>1000</v>
      </c>
      <c r="V90" s="57">
        <f t="shared" si="50"/>
        <v>1000</v>
      </c>
      <c r="W90" s="57"/>
      <c r="X90" s="57"/>
      <c r="Y90" s="57"/>
      <c r="Z90" s="57"/>
      <c r="AA90" s="57"/>
      <c r="AB90" s="57"/>
      <c r="AC90" s="56"/>
      <c r="AD90" s="56"/>
      <c r="AE90" s="56"/>
      <c r="AF90" s="56"/>
    </row>
    <row r="91" spans="1:32" s="59" customFormat="1" ht="31.15" customHeight="1">
      <c r="A91" s="61">
        <v>6</v>
      </c>
      <c r="B91" s="63" t="s">
        <v>264</v>
      </c>
      <c r="C91" s="55"/>
      <c r="D91" s="55"/>
      <c r="E91" s="56"/>
      <c r="F91" s="56"/>
      <c r="G91" s="56"/>
      <c r="H91" s="56"/>
      <c r="I91" s="56"/>
      <c r="J91" s="56"/>
      <c r="K91" s="56"/>
      <c r="L91" s="56"/>
      <c r="M91" s="56"/>
      <c r="N91" s="56"/>
      <c r="O91" s="56"/>
      <c r="P91" s="56"/>
      <c r="Q91" s="56"/>
      <c r="R91" s="54" t="s">
        <v>265</v>
      </c>
      <c r="S91" s="57">
        <v>1000</v>
      </c>
      <c r="T91" s="58"/>
      <c r="U91" s="57">
        <f t="shared" si="48"/>
        <v>1000</v>
      </c>
      <c r="V91" s="57">
        <f t="shared" si="50"/>
        <v>1000</v>
      </c>
      <c r="W91" s="57"/>
      <c r="X91" s="57">
        <f t="shared" si="45"/>
        <v>600</v>
      </c>
      <c r="Y91" s="57"/>
      <c r="Z91" s="57">
        <f t="shared" si="46"/>
        <v>600</v>
      </c>
      <c r="AA91" s="57">
        <f t="shared" si="47"/>
        <v>600</v>
      </c>
      <c r="AB91" s="57">
        <f t="shared" si="49"/>
        <v>0</v>
      </c>
      <c r="AC91" s="56"/>
      <c r="AD91" s="56"/>
      <c r="AE91" s="56"/>
      <c r="AF91" s="56"/>
    </row>
    <row r="92" spans="1:32" s="59" customFormat="1" ht="31.15" customHeight="1">
      <c r="A92" s="61">
        <v>7</v>
      </c>
      <c r="B92" s="63" t="s">
        <v>202</v>
      </c>
      <c r="C92" s="55"/>
      <c r="D92" s="55"/>
      <c r="E92" s="56"/>
      <c r="F92" s="56"/>
      <c r="G92" s="56"/>
      <c r="H92" s="56"/>
      <c r="I92" s="56"/>
      <c r="J92" s="56"/>
      <c r="K92" s="56"/>
      <c r="L92" s="56"/>
      <c r="M92" s="56"/>
      <c r="N92" s="56"/>
      <c r="O92" s="56"/>
      <c r="P92" s="56"/>
      <c r="Q92" s="56"/>
      <c r="R92" s="54" t="s">
        <v>266</v>
      </c>
      <c r="S92" s="57">
        <v>1000</v>
      </c>
      <c r="T92" s="58"/>
      <c r="U92" s="57">
        <f t="shared" si="48"/>
        <v>1000</v>
      </c>
      <c r="V92" s="57">
        <f t="shared" si="50"/>
        <v>1000</v>
      </c>
      <c r="W92" s="57"/>
      <c r="X92" s="57">
        <f t="shared" si="45"/>
        <v>600</v>
      </c>
      <c r="Y92" s="57"/>
      <c r="Z92" s="57">
        <f t="shared" si="46"/>
        <v>600</v>
      </c>
      <c r="AA92" s="57">
        <f t="shared" si="47"/>
        <v>600</v>
      </c>
      <c r="AB92" s="57">
        <f t="shared" si="49"/>
        <v>0</v>
      </c>
      <c r="AC92" s="56"/>
      <c r="AD92" s="56"/>
      <c r="AE92" s="56"/>
      <c r="AF92" s="56"/>
    </row>
    <row r="93" spans="1:32" s="59" customFormat="1" ht="31.15" customHeight="1">
      <c r="A93" s="61">
        <v>8</v>
      </c>
      <c r="B93" s="63" t="s">
        <v>203</v>
      </c>
      <c r="C93" s="55"/>
      <c r="D93" s="55"/>
      <c r="E93" s="56"/>
      <c r="F93" s="56"/>
      <c r="G93" s="56"/>
      <c r="H93" s="56"/>
      <c r="I93" s="56"/>
      <c r="J93" s="56"/>
      <c r="K93" s="56"/>
      <c r="L93" s="56"/>
      <c r="M93" s="56"/>
      <c r="N93" s="56"/>
      <c r="O93" s="56"/>
      <c r="P93" s="56"/>
      <c r="Q93" s="56"/>
      <c r="R93" s="54" t="s">
        <v>240</v>
      </c>
      <c r="S93" s="57">
        <v>1000</v>
      </c>
      <c r="T93" s="58"/>
      <c r="U93" s="57">
        <f t="shared" si="48"/>
        <v>1000</v>
      </c>
      <c r="V93" s="57">
        <f t="shared" si="50"/>
        <v>1000</v>
      </c>
      <c r="W93" s="57"/>
      <c r="X93" s="57">
        <f t="shared" si="45"/>
        <v>600</v>
      </c>
      <c r="Y93" s="57"/>
      <c r="Z93" s="57">
        <f t="shared" si="46"/>
        <v>600</v>
      </c>
      <c r="AA93" s="57">
        <f t="shared" si="47"/>
        <v>600</v>
      </c>
      <c r="AB93" s="57">
        <f t="shared" si="49"/>
        <v>0</v>
      </c>
      <c r="AC93" s="56"/>
      <c r="AD93" s="56"/>
      <c r="AE93" s="56"/>
      <c r="AF93" s="56"/>
    </row>
    <row r="94" spans="1:32" s="59" customFormat="1" ht="31.15" customHeight="1">
      <c r="A94" s="61">
        <v>9</v>
      </c>
      <c r="B94" s="63" t="s">
        <v>204</v>
      </c>
      <c r="C94" s="55"/>
      <c r="D94" s="55"/>
      <c r="E94" s="56"/>
      <c r="F94" s="56"/>
      <c r="G94" s="56"/>
      <c r="H94" s="56"/>
      <c r="I94" s="56"/>
      <c r="J94" s="56"/>
      <c r="K94" s="56"/>
      <c r="L94" s="56"/>
      <c r="M94" s="56"/>
      <c r="N94" s="56"/>
      <c r="O94" s="56"/>
      <c r="P94" s="56"/>
      <c r="Q94" s="56"/>
      <c r="R94" s="54" t="s">
        <v>267</v>
      </c>
      <c r="S94" s="57">
        <v>1000</v>
      </c>
      <c r="T94" s="58"/>
      <c r="U94" s="57">
        <f t="shared" si="48"/>
        <v>1000</v>
      </c>
      <c r="V94" s="57">
        <f t="shared" si="50"/>
        <v>1000</v>
      </c>
      <c r="W94" s="57"/>
      <c r="X94" s="57">
        <f t="shared" si="45"/>
        <v>600</v>
      </c>
      <c r="Y94" s="57"/>
      <c r="Z94" s="57">
        <f t="shared" si="46"/>
        <v>600</v>
      </c>
      <c r="AA94" s="57">
        <f t="shared" si="47"/>
        <v>600</v>
      </c>
      <c r="AB94" s="57">
        <f t="shared" si="49"/>
        <v>0</v>
      </c>
      <c r="AC94" s="56"/>
      <c r="AD94" s="56"/>
      <c r="AE94" s="56"/>
      <c r="AF94" s="56"/>
    </row>
    <row r="95" spans="1:32" s="59" customFormat="1" ht="31.15" customHeight="1">
      <c r="A95" s="61">
        <v>10</v>
      </c>
      <c r="B95" s="63" t="s">
        <v>205</v>
      </c>
      <c r="C95" s="55"/>
      <c r="D95" s="55"/>
      <c r="E95" s="56"/>
      <c r="F95" s="56"/>
      <c r="G95" s="56"/>
      <c r="H95" s="56"/>
      <c r="I95" s="56"/>
      <c r="J95" s="56"/>
      <c r="K95" s="56"/>
      <c r="L95" s="56"/>
      <c r="M95" s="56"/>
      <c r="N95" s="56"/>
      <c r="O95" s="56"/>
      <c r="P95" s="56"/>
      <c r="Q95" s="56"/>
      <c r="R95" s="54" t="s">
        <v>268</v>
      </c>
      <c r="S95" s="57">
        <v>1000</v>
      </c>
      <c r="T95" s="58"/>
      <c r="U95" s="57">
        <f t="shared" si="48"/>
        <v>1000</v>
      </c>
      <c r="V95" s="57">
        <f t="shared" si="50"/>
        <v>1000</v>
      </c>
      <c r="W95" s="57"/>
      <c r="X95" s="57"/>
      <c r="Y95" s="57"/>
      <c r="Z95" s="57"/>
      <c r="AA95" s="57"/>
      <c r="AB95" s="57">
        <f t="shared" si="49"/>
        <v>0</v>
      </c>
      <c r="AC95" s="56"/>
      <c r="AD95" s="56"/>
      <c r="AE95" s="56"/>
      <c r="AF95" s="56"/>
    </row>
    <row r="96" spans="1:32" s="59" customFormat="1" ht="31.15" customHeight="1">
      <c r="A96" s="61">
        <v>11</v>
      </c>
      <c r="B96" s="63" t="s">
        <v>206</v>
      </c>
      <c r="C96" s="55"/>
      <c r="D96" s="55"/>
      <c r="E96" s="56"/>
      <c r="F96" s="56"/>
      <c r="G96" s="56"/>
      <c r="H96" s="56"/>
      <c r="I96" s="56"/>
      <c r="J96" s="56"/>
      <c r="K96" s="56"/>
      <c r="L96" s="56"/>
      <c r="M96" s="56"/>
      <c r="N96" s="56"/>
      <c r="O96" s="56"/>
      <c r="P96" s="56"/>
      <c r="Q96" s="56"/>
      <c r="R96" s="54" t="s">
        <v>269</v>
      </c>
      <c r="S96" s="57">
        <v>1000</v>
      </c>
      <c r="T96" s="58"/>
      <c r="U96" s="57">
        <f t="shared" si="48"/>
        <v>1000</v>
      </c>
      <c r="V96" s="57">
        <f t="shared" si="50"/>
        <v>1000</v>
      </c>
      <c r="W96" s="57"/>
      <c r="X96" s="57"/>
      <c r="Y96" s="57"/>
      <c r="Z96" s="57"/>
      <c r="AA96" s="57"/>
      <c r="AB96" s="57">
        <f t="shared" si="49"/>
        <v>0</v>
      </c>
      <c r="AC96" s="56"/>
      <c r="AD96" s="56"/>
      <c r="AE96" s="56"/>
      <c r="AF96" s="56"/>
    </row>
    <row r="97" spans="1:43" s="59" customFormat="1" ht="31.15" customHeight="1">
      <c r="A97" s="61">
        <v>12</v>
      </c>
      <c r="B97" s="63" t="s">
        <v>207</v>
      </c>
      <c r="C97" s="55"/>
      <c r="D97" s="55"/>
      <c r="E97" s="56"/>
      <c r="F97" s="56"/>
      <c r="G97" s="56"/>
      <c r="H97" s="56"/>
      <c r="I97" s="56"/>
      <c r="J97" s="56"/>
      <c r="K97" s="56"/>
      <c r="L97" s="56"/>
      <c r="M97" s="56"/>
      <c r="N97" s="56"/>
      <c r="O97" s="56"/>
      <c r="P97" s="56"/>
      <c r="Q97" s="56"/>
      <c r="R97" s="54" t="s">
        <v>270</v>
      </c>
      <c r="S97" s="57">
        <v>1000</v>
      </c>
      <c r="T97" s="58"/>
      <c r="U97" s="57">
        <f t="shared" si="48"/>
        <v>1000</v>
      </c>
      <c r="V97" s="57">
        <f t="shared" si="50"/>
        <v>1000</v>
      </c>
      <c r="W97" s="57"/>
      <c r="X97" s="57">
        <f t="shared" si="45"/>
        <v>600</v>
      </c>
      <c r="Y97" s="57"/>
      <c r="Z97" s="57">
        <f t="shared" si="46"/>
        <v>600</v>
      </c>
      <c r="AA97" s="57">
        <f t="shared" si="47"/>
        <v>600</v>
      </c>
      <c r="AB97" s="57">
        <f t="shared" si="49"/>
        <v>0</v>
      </c>
      <c r="AC97" s="56"/>
      <c r="AD97" s="56"/>
      <c r="AE97" s="56"/>
      <c r="AF97" s="56"/>
      <c r="AQ97" s="108">
        <f>S8+' PL 1 dự án trọng điểm '!S8</f>
        <v>3426230</v>
      </c>
    </row>
    <row r="98" spans="1:43" s="59" customFormat="1" ht="31.15" customHeight="1">
      <c r="A98" s="61">
        <v>13</v>
      </c>
      <c r="B98" s="63" t="s">
        <v>208</v>
      </c>
      <c r="C98" s="55"/>
      <c r="D98" s="55"/>
      <c r="E98" s="56"/>
      <c r="F98" s="56"/>
      <c r="G98" s="56"/>
      <c r="H98" s="56"/>
      <c r="I98" s="56"/>
      <c r="J98" s="56"/>
      <c r="K98" s="56"/>
      <c r="L98" s="56"/>
      <c r="M98" s="56"/>
      <c r="N98" s="56"/>
      <c r="O98" s="56"/>
      <c r="P98" s="56"/>
      <c r="Q98" s="56"/>
      <c r="R98" s="54" t="s">
        <v>238</v>
      </c>
      <c r="S98" s="57">
        <v>1000</v>
      </c>
      <c r="T98" s="58"/>
      <c r="U98" s="57">
        <f t="shared" si="48"/>
        <v>1000</v>
      </c>
      <c r="V98" s="57">
        <f t="shared" si="50"/>
        <v>1000</v>
      </c>
      <c r="W98" s="57"/>
      <c r="X98" s="57">
        <f t="shared" si="45"/>
        <v>600</v>
      </c>
      <c r="Y98" s="57"/>
      <c r="Z98" s="57">
        <f t="shared" si="46"/>
        <v>600</v>
      </c>
      <c r="AA98" s="57">
        <f t="shared" si="47"/>
        <v>600</v>
      </c>
      <c r="AB98" s="57">
        <f t="shared" si="49"/>
        <v>0</v>
      </c>
      <c r="AC98" s="56"/>
      <c r="AD98" s="56"/>
      <c r="AE98" s="56"/>
      <c r="AF98" s="56"/>
      <c r="AQ98" s="108">
        <f>X8+' PL 1 dự án trọng điểm '!X8</f>
        <v>532183</v>
      </c>
    </row>
    <row r="99" spans="1:43" s="59" customFormat="1" ht="31.15" customHeight="1">
      <c r="A99" s="61">
        <v>14</v>
      </c>
      <c r="B99" s="63" t="s">
        <v>209</v>
      </c>
      <c r="C99" s="55"/>
      <c r="D99" s="55"/>
      <c r="E99" s="56"/>
      <c r="F99" s="56"/>
      <c r="G99" s="56"/>
      <c r="H99" s="56"/>
      <c r="I99" s="56"/>
      <c r="J99" s="56"/>
      <c r="K99" s="56"/>
      <c r="L99" s="56"/>
      <c r="M99" s="56"/>
      <c r="N99" s="56"/>
      <c r="O99" s="56"/>
      <c r="P99" s="56"/>
      <c r="Q99" s="56"/>
      <c r="R99" s="54" t="s">
        <v>247</v>
      </c>
      <c r="S99" s="57">
        <v>1000</v>
      </c>
      <c r="T99" s="58"/>
      <c r="U99" s="57">
        <f t="shared" si="48"/>
        <v>1000</v>
      </c>
      <c r="V99" s="57">
        <f t="shared" si="50"/>
        <v>1000</v>
      </c>
      <c r="W99" s="57"/>
      <c r="X99" s="57">
        <f t="shared" si="45"/>
        <v>600</v>
      </c>
      <c r="Y99" s="57"/>
      <c r="Z99" s="57">
        <f t="shared" si="46"/>
        <v>600</v>
      </c>
      <c r="AA99" s="57">
        <f t="shared" si="47"/>
        <v>600</v>
      </c>
      <c r="AB99" s="57">
        <f t="shared" si="49"/>
        <v>0</v>
      </c>
      <c r="AC99" s="56"/>
      <c r="AD99" s="56"/>
      <c r="AE99" s="56"/>
      <c r="AF99" s="56"/>
    </row>
    <row r="100" spans="1:43" s="59" customFormat="1" ht="31.15" customHeight="1">
      <c r="A100" s="61">
        <v>15</v>
      </c>
      <c r="B100" s="63" t="s">
        <v>213</v>
      </c>
      <c r="C100" s="55"/>
      <c r="D100" s="55"/>
      <c r="E100" s="56"/>
      <c r="F100" s="56"/>
      <c r="G100" s="56"/>
      <c r="H100" s="56"/>
      <c r="I100" s="56"/>
      <c r="J100" s="56"/>
      <c r="K100" s="56"/>
      <c r="L100" s="56"/>
      <c r="M100" s="56"/>
      <c r="N100" s="56"/>
      <c r="O100" s="56"/>
      <c r="P100" s="56"/>
      <c r="Q100" s="56"/>
      <c r="R100" s="54" t="s">
        <v>252</v>
      </c>
      <c r="S100" s="57">
        <v>1000</v>
      </c>
      <c r="T100" s="58"/>
      <c r="U100" s="57">
        <f t="shared" si="48"/>
        <v>1000</v>
      </c>
      <c r="V100" s="57">
        <f t="shared" si="50"/>
        <v>1000</v>
      </c>
      <c r="W100" s="57"/>
      <c r="X100" s="57"/>
      <c r="Y100" s="57"/>
      <c r="Z100" s="57"/>
      <c r="AA100" s="57"/>
      <c r="AB100" s="57">
        <f t="shared" si="49"/>
        <v>0</v>
      </c>
      <c r="AC100" s="56"/>
      <c r="AD100" s="56"/>
      <c r="AE100" s="56"/>
      <c r="AF100" s="56"/>
    </row>
    <row r="101" spans="1:43" s="59" customFormat="1" ht="31.15" customHeight="1">
      <c r="A101" s="61">
        <v>16</v>
      </c>
      <c r="B101" s="63" t="s">
        <v>210</v>
      </c>
      <c r="C101" s="55"/>
      <c r="D101" s="55"/>
      <c r="E101" s="56"/>
      <c r="F101" s="56"/>
      <c r="G101" s="56"/>
      <c r="H101" s="56"/>
      <c r="I101" s="56"/>
      <c r="J101" s="56"/>
      <c r="K101" s="56"/>
      <c r="L101" s="56"/>
      <c r="M101" s="56"/>
      <c r="N101" s="56"/>
      <c r="O101" s="56"/>
      <c r="P101" s="56"/>
      <c r="Q101" s="56"/>
      <c r="R101" s="54" t="s">
        <v>155</v>
      </c>
      <c r="S101" s="57">
        <v>1000</v>
      </c>
      <c r="T101" s="58"/>
      <c r="U101" s="57">
        <f t="shared" si="48"/>
        <v>1000</v>
      </c>
      <c r="V101" s="57">
        <f t="shared" si="50"/>
        <v>1000</v>
      </c>
      <c r="W101" s="57"/>
      <c r="X101" s="57"/>
      <c r="Y101" s="57"/>
      <c r="Z101" s="57"/>
      <c r="AA101" s="57"/>
      <c r="AB101" s="57">
        <f t="shared" si="49"/>
        <v>0</v>
      </c>
      <c r="AC101" s="56"/>
      <c r="AD101" s="56"/>
      <c r="AE101" s="56"/>
      <c r="AF101" s="56"/>
    </row>
    <row r="102" spans="1:43" s="59" customFormat="1" ht="31.15" customHeight="1">
      <c r="A102" s="61">
        <v>17</v>
      </c>
      <c r="B102" s="63" t="s">
        <v>211</v>
      </c>
      <c r="C102" s="55"/>
      <c r="D102" s="55"/>
      <c r="E102" s="56"/>
      <c r="F102" s="56"/>
      <c r="G102" s="56"/>
      <c r="H102" s="56"/>
      <c r="I102" s="56"/>
      <c r="J102" s="56"/>
      <c r="K102" s="56"/>
      <c r="L102" s="56"/>
      <c r="M102" s="56"/>
      <c r="N102" s="56"/>
      <c r="O102" s="56"/>
      <c r="P102" s="56"/>
      <c r="Q102" s="56"/>
      <c r="R102" s="54" t="s">
        <v>159</v>
      </c>
      <c r="S102" s="57">
        <v>1000</v>
      </c>
      <c r="T102" s="58"/>
      <c r="U102" s="57">
        <f t="shared" si="48"/>
        <v>1000</v>
      </c>
      <c r="V102" s="57">
        <f t="shared" si="50"/>
        <v>1000</v>
      </c>
      <c r="W102" s="57"/>
      <c r="X102" s="57"/>
      <c r="Y102" s="57"/>
      <c r="Z102" s="57"/>
      <c r="AA102" s="57"/>
      <c r="AB102" s="57">
        <f t="shared" si="49"/>
        <v>0</v>
      </c>
      <c r="AC102" s="56"/>
      <c r="AD102" s="56"/>
      <c r="AE102" s="56"/>
      <c r="AF102" s="56"/>
    </row>
    <row r="103" spans="1:43" s="59" customFormat="1" ht="31.15" customHeight="1">
      <c r="A103" s="61">
        <v>18</v>
      </c>
      <c r="B103" s="63" t="s">
        <v>212</v>
      </c>
      <c r="C103" s="55"/>
      <c r="D103" s="55"/>
      <c r="E103" s="56"/>
      <c r="F103" s="56"/>
      <c r="G103" s="56"/>
      <c r="H103" s="56"/>
      <c r="I103" s="56"/>
      <c r="J103" s="56"/>
      <c r="K103" s="56"/>
      <c r="L103" s="56"/>
      <c r="M103" s="56"/>
      <c r="N103" s="56"/>
      <c r="O103" s="56"/>
      <c r="P103" s="56"/>
      <c r="Q103" s="56"/>
      <c r="R103" s="54" t="s">
        <v>271</v>
      </c>
      <c r="S103" s="57">
        <v>1000</v>
      </c>
      <c r="T103" s="58"/>
      <c r="U103" s="57">
        <f t="shared" si="48"/>
        <v>1000</v>
      </c>
      <c r="V103" s="57">
        <f t="shared" si="50"/>
        <v>1000</v>
      </c>
      <c r="W103" s="57"/>
      <c r="X103" s="57">
        <f t="shared" si="45"/>
        <v>600</v>
      </c>
      <c r="Y103" s="57"/>
      <c r="Z103" s="57">
        <f t="shared" si="46"/>
        <v>600</v>
      </c>
      <c r="AA103" s="57">
        <f t="shared" si="47"/>
        <v>600</v>
      </c>
      <c r="AB103" s="57">
        <f t="shared" si="49"/>
        <v>0</v>
      </c>
      <c r="AC103" s="56"/>
      <c r="AD103" s="56"/>
      <c r="AE103" s="56"/>
      <c r="AF103" s="56"/>
    </row>
    <row r="104" spans="1:43" s="59" customFormat="1" ht="31.15" customHeight="1">
      <c r="A104" s="61">
        <v>19</v>
      </c>
      <c r="B104" s="63" t="s">
        <v>272</v>
      </c>
      <c r="C104" s="55"/>
      <c r="D104" s="55"/>
      <c r="E104" s="56"/>
      <c r="F104" s="56"/>
      <c r="G104" s="56"/>
      <c r="H104" s="56"/>
      <c r="I104" s="56"/>
      <c r="J104" s="56"/>
      <c r="K104" s="56"/>
      <c r="L104" s="56"/>
      <c r="M104" s="56"/>
      <c r="N104" s="56"/>
      <c r="O104" s="56"/>
      <c r="P104" s="56"/>
      <c r="Q104" s="56"/>
      <c r="R104" s="54" t="s">
        <v>254</v>
      </c>
      <c r="S104" s="57">
        <v>1000</v>
      </c>
      <c r="T104" s="58"/>
      <c r="U104" s="57">
        <f t="shared" si="48"/>
        <v>1000</v>
      </c>
      <c r="V104" s="57">
        <f t="shared" si="50"/>
        <v>1000</v>
      </c>
      <c r="W104" s="57"/>
      <c r="X104" s="57"/>
      <c r="Y104" s="57"/>
      <c r="Z104" s="57"/>
      <c r="AA104" s="57"/>
      <c r="AB104" s="57">
        <f t="shared" si="49"/>
        <v>0</v>
      </c>
      <c r="AC104" s="56"/>
      <c r="AD104" s="56"/>
      <c r="AE104" s="56"/>
      <c r="AF104" s="56"/>
    </row>
    <row r="105" spans="1:43" s="59" customFormat="1" ht="31.15" customHeight="1">
      <c r="A105" s="61">
        <v>20</v>
      </c>
      <c r="B105" s="63" t="s">
        <v>214</v>
      </c>
      <c r="C105" s="55"/>
      <c r="D105" s="55"/>
      <c r="E105" s="56"/>
      <c r="F105" s="56"/>
      <c r="G105" s="56"/>
      <c r="H105" s="56"/>
      <c r="I105" s="56"/>
      <c r="J105" s="56"/>
      <c r="K105" s="56"/>
      <c r="L105" s="56"/>
      <c r="M105" s="56"/>
      <c r="N105" s="56"/>
      <c r="O105" s="56"/>
      <c r="P105" s="56"/>
      <c r="Q105" s="56"/>
      <c r="R105" s="54" t="s">
        <v>273</v>
      </c>
      <c r="S105" s="57">
        <v>1000</v>
      </c>
      <c r="T105" s="58"/>
      <c r="U105" s="57">
        <f t="shared" si="48"/>
        <v>1000</v>
      </c>
      <c r="V105" s="57">
        <f t="shared" si="50"/>
        <v>1000</v>
      </c>
      <c r="W105" s="57"/>
      <c r="X105" s="57"/>
      <c r="Y105" s="57"/>
      <c r="Z105" s="57"/>
      <c r="AA105" s="57"/>
      <c r="AB105" s="57">
        <f t="shared" si="49"/>
        <v>0</v>
      </c>
      <c r="AC105" s="56"/>
      <c r="AD105" s="56"/>
      <c r="AE105" s="56"/>
      <c r="AF105" s="56"/>
    </row>
    <row r="106" spans="1:43" s="59" customFormat="1" ht="31.15" customHeight="1">
      <c r="A106" s="61">
        <v>21</v>
      </c>
      <c r="B106" s="63" t="s">
        <v>215</v>
      </c>
      <c r="C106" s="55"/>
      <c r="D106" s="55"/>
      <c r="E106" s="56"/>
      <c r="F106" s="56"/>
      <c r="G106" s="56"/>
      <c r="H106" s="56"/>
      <c r="I106" s="56"/>
      <c r="J106" s="56"/>
      <c r="K106" s="56"/>
      <c r="L106" s="56"/>
      <c r="M106" s="56"/>
      <c r="N106" s="56"/>
      <c r="O106" s="56"/>
      <c r="P106" s="56"/>
      <c r="Q106" s="56"/>
      <c r="R106" s="54" t="s">
        <v>274</v>
      </c>
      <c r="S106" s="57">
        <v>1000</v>
      </c>
      <c r="T106" s="58"/>
      <c r="U106" s="57">
        <f t="shared" si="48"/>
        <v>1000</v>
      </c>
      <c r="V106" s="57">
        <f t="shared" si="50"/>
        <v>1000</v>
      </c>
      <c r="W106" s="57"/>
      <c r="X106" s="57"/>
      <c r="Y106" s="57"/>
      <c r="Z106" s="57"/>
      <c r="AA106" s="57"/>
      <c r="AB106" s="57">
        <f t="shared" si="49"/>
        <v>0</v>
      </c>
      <c r="AC106" s="56"/>
      <c r="AD106" s="56"/>
      <c r="AE106" s="56"/>
      <c r="AF106" s="56"/>
    </row>
    <row r="107" spans="1:43" s="59" customFormat="1" ht="31.15" customHeight="1">
      <c r="A107" s="61">
        <v>22</v>
      </c>
      <c r="B107" s="63" t="s">
        <v>216</v>
      </c>
      <c r="C107" s="55"/>
      <c r="D107" s="55"/>
      <c r="E107" s="56"/>
      <c r="F107" s="56"/>
      <c r="G107" s="56"/>
      <c r="H107" s="56"/>
      <c r="I107" s="56"/>
      <c r="J107" s="56"/>
      <c r="K107" s="56"/>
      <c r="L107" s="56"/>
      <c r="M107" s="56"/>
      <c r="N107" s="56"/>
      <c r="O107" s="56"/>
      <c r="P107" s="56"/>
      <c r="Q107" s="56"/>
      <c r="R107" s="54" t="s">
        <v>275</v>
      </c>
      <c r="S107" s="57">
        <v>1000</v>
      </c>
      <c r="T107" s="58"/>
      <c r="U107" s="57">
        <f t="shared" si="48"/>
        <v>1000</v>
      </c>
      <c r="V107" s="57">
        <f t="shared" si="50"/>
        <v>1000</v>
      </c>
      <c r="W107" s="57"/>
      <c r="X107" s="57"/>
      <c r="Y107" s="57"/>
      <c r="Z107" s="57"/>
      <c r="AA107" s="57"/>
      <c r="AB107" s="57">
        <f t="shared" si="49"/>
        <v>0</v>
      </c>
      <c r="AC107" s="56"/>
      <c r="AD107" s="56"/>
      <c r="AE107" s="56"/>
      <c r="AF107" s="56"/>
    </row>
    <row r="108" spans="1:43" s="59" customFormat="1" ht="31.15" customHeight="1">
      <c r="A108" s="61">
        <v>23</v>
      </c>
      <c r="B108" s="63" t="s">
        <v>217</v>
      </c>
      <c r="C108" s="55"/>
      <c r="D108" s="55"/>
      <c r="E108" s="56"/>
      <c r="F108" s="56"/>
      <c r="G108" s="56"/>
      <c r="H108" s="56"/>
      <c r="I108" s="56"/>
      <c r="J108" s="56"/>
      <c r="K108" s="56"/>
      <c r="L108" s="56"/>
      <c r="M108" s="56"/>
      <c r="N108" s="56"/>
      <c r="O108" s="56"/>
      <c r="P108" s="56"/>
      <c r="Q108" s="56"/>
      <c r="R108" s="54" t="s">
        <v>256</v>
      </c>
      <c r="S108" s="57">
        <v>1000</v>
      </c>
      <c r="T108" s="58"/>
      <c r="U108" s="57">
        <f t="shared" si="48"/>
        <v>1000</v>
      </c>
      <c r="V108" s="57">
        <f t="shared" si="50"/>
        <v>1000</v>
      </c>
      <c r="W108" s="57"/>
      <c r="X108" s="57"/>
      <c r="Y108" s="57"/>
      <c r="Z108" s="57"/>
      <c r="AA108" s="57"/>
      <c r="AB108" s="57">
        <f t="shared" si="49"/>
        <v>0</v>
      </c>
      <c r="AC108" s="56"/>
      <c r="AD108" s="56"/>
      <c r="AE108" s="56"/>
      <c r="AF108" s="56"/>
    </row>
    <row r="109" spans="1:43" s="59" customFormat="1" ht="31.15" customHeight="1">
      <c r="A109" s="61">
        <v>24</v>
      </c>
      <c r="B109" s="63" t="s">
        <v>218</v>
      </c>
      <c r="C109" s="55"/>
      <c r="D109" s="55"/>
      <c r="E109" s="56"/>
      <c r="F109" s="56"/>
      <c r="G109" s="56"/>
      <c r="H109" s="56"/>
      <c r="I109" s="56"/>
      <c r="J109" s="56"/>
      <c r="K109" s="56"/>
      <c r="L109" s="56"/>
      <c r="M109" s="56"/>
      <c r="N109" s="56"/>
      <c r="O109" s="56"/>
      <c r="P109" s="56"/>
      <c r="Q109" s="56"/>
      <c r="R109" s="54" t="s">
        <v>276</v>
      </c>
      <c r="S109" s="57">
        <v>1000</v>
      </c>
      <c r="T109" s="58"/>
      <c r="U109" s="57">
        <f t="shared" si="48"/>
        <v>1000</v>
      </c>
      <c r="V109" s="57">
        <f t="shared" si="50"/>
        <v>1000</v>
      </c>
      <c r="W109" s="57"/>
      <c r="X109" s="57"/>
      <c r="Y109" s="57"/>
      <c r="Z109" s="57"/>
      <c r="AA109" s="57"/>
      <c r="AB109" s="57">
        <f t="shared" si="49"/>
        <v>0</v>
      </c>
      <c r="AC109" s="56"/>
      <c r="AD109" s="56"/>
      <c r="AE109" s="56"/>
      <c r="AF109" s="56"/>
    </row>
    <row r="110" spans="1:43" s="59" customFormat="1" ht="31.15" customHeight="1">
      <c r="A110" s="61">
        <v>25</v>
      </c>
      <c r="B110" s="63" t="s">
        <v>219</v>
      </c>
      <c r="C110" s="55"/>
      <c r="D110" s="55"/>
      <c r="E110" s="56"/>
      <c r="F110" s="56"/>
      <c r="G110" s="56"/>
      <c r="H110" s="56"/>
      <c r="I110" s="56"/>
      <c r="J110" s="56"/>
      <c r="K110" s="56"/>
      <c r="L110" s="56"/>
      <c r="M110" s="56"/>
      <c r="N110" s="56"/>
      <c r="O110" s="56"/>
      <c r="P110" s="56"/>
      <c r="Q110" s="56"/>
      <c r="R110" s="54" t="s">
        <v>277</v>
      </c>
      <c r="S110" s="57">
        <v>1000</v>
      </c>
      <c r="T110" s="58"/>
      <c r="U110" s="57">
        <f t="shared" si="48"/>
        <v>1000</v>
      </c>
      <c r="V110" s="57">
        <f t="shared" si="50"/>
        <v>1000</v>
      </c>
      <c r="W110" s="57"/>
      <c r="X110" s="57"/>
      <c r="Y110" s="57"/>
      <c r="Z110" s="57"/>
      <c r="AA110" s="57"/>
      <c r="AB110" s="57">
        <f t="shared" si="49"/>
        <v>0</v>
      </c>
      <c r="AC110" s="56"/>
      <c r="AD110" s="56"/>
      <c r="AE110" s="56"/>
      <c r="AF110" s="56"/>
    </row>
    <row r="111" spans="1:43" s="59" customFormat="1" ht="31.15" customHeight="1">
      <c r="A111" s="61">
        <v>26</v>
      </c>
      <c r="B111" s="63" t="s">
        <v>463</v>
      </c>
      <c r="C111" s="55"/>
      <c r="D111" s="55"/>
      <c r="E111" s="56"/>
      <c r="F111" s="56"/>
      <c r="G111" s="56"/>
      <c r="H111" s="56"/>
      <c r="I111" s="56"/>
      <c r="J111" s="56"/>
      <c r="K111" s="56"/>
      <c r="L111" s="56"/>
      <c r="M111" s="56"/>
      <c r="N111" s="56"/>
      <c r="O111" s="56"/>
      <c r="P111" s="56"/>
      <c r="Q111" s="56"/>
      <c r="R111" s="54" t="s">
        <v>261</v>
      </c>
      <c r="S111" s="57">
        <v>1500</v>
      </c>
      <c r="T111" s="58"/>
      <c r="U111" s="57">
        <f t="shared" si="48"/>
        <v>1500</v>
      </c>
      <c r="V111" s="57">
        <f t="shared" si="50"/>
        <v>1500</v>
      </c>
      <c r="W111" s="57"/>
      <c r="X111" s="57">
        <f t="shared" si="45"/>
        <v>900</v>
      </c>
      <c r="Y111" s="57">
        <f t="shared" ref="Y111:Y112" si="51">Y110</f>
        <v>0</v>
      </c>
      <c r="Z111" s="57">
        <f t="shared" si="46"/>
        <v>900</v>
      </c>
      <c r="AA111" s="57">
        <f t="shared" si="47"/>
        <v>900</v>
      </c>
      <c r="AB111" s="57">
        <f t="shared" si="49"/>
        <v>0</v>
      </c>
      <c r="AC111" s="56"/>
      <c r="AD111" s="56"/>
      <c r="AE111" s="56"/>
      <c r="AF111" s="56"/>
    </row>
    <row r="112" spans="1:43" s="59" customFormat="1" ht="31.15" customHeight="1">
      <c r="A112" s="61">
        <v>27</v>
      </c>
      <c r="B112" s="63" t="s">
        <v>462</v>
      </c>
      <c r="C112" s="55"/>
      <c r="D112" s="55"/>
      <c r="E112" s="56"/>
      <c r="F112" s="56"/>
      <c r="G112" s="56"/>
      <c r="H112" s="56"/>
      <c r="I112" s="56"/>
      <c r="J112" s="56"/>
      <c r="K112" s="56"/>
      <c r="L112" s="56"/>
      <c r="M112" s="56"/>
      <c r="N112" s="56"/>
      <c r="O112" s="56"/>
      <c r="P112" s="56"/>
      <c r="Q112" s="56"/>
      <c r="R112" s="54" t="s">
        <v>262</v>
      </c>
      <c r="S112" s="57">
        <v>2000</v>
      </c>
      <c r="T112" s="58"/>
      <c r="U112" s="57">
        <f t="shared" si="48"/>
        <v>2000</v>
      </c>
      <c r="V112" s="57">
        <f t="shared" si="50"/>
        <v>2000</v>
      </c>
      <c r="W112" s="57"/>
      <c r="X112" s="57">
        <f>S112*40%</f>
        <v>800</v>
      </c>
      <c r="Y112" s="57">
        <f t="shared" si="51"/>
        <v>0</v>
      </c>
      <c r="Z112" s="57">
        <f t="shared" si="46"/>
        <v>800</v>
      </c>
      <c r="AA112" s="57">
        <f t="shared" si="47"/>
        <v>800</v>
      </c>
      <c r="AB112" s="57">
        <f t="shared" si="49"/>
        <v>0</v>
      </c>
      <c r="AC112" s="56"/>
      <c r="AD112" s="56"/>
      <c r="AE112" s="56"/>
      <c r="AF112" s="56"/>
    </row>
    <row r="113" spans="1:32" s="59" customFormat="1" ht="30.6" customHeight="1">
      <c r="A113" s="61">
        <v>28</v>
      </c>
      <c r="B113" s="63" t="s">
        <v>220</v>
      </c>
      <c r="C113" s="55"/>
      <c r="D113" s="55"/>
      <c r="E113" s="56"/>
      <c r="F113" s="56"/>
      <c r="G113" s="56"/>
      <c r="H113" s="56"/>
      <c r="I113" s="56"/>
      <c r="J113" s="56"/>
      <c r="K113" s="56"/>
      <c r="L113" s="56"/>
      <c r="M113" s="56"/>
      <c r="N113" s="56"/>
      <c r="O113" s="56"/>
      <c r="P113" s="56"/>
      <c r="Q113" s="56"/>
      <c r="R113" s="54" t="s">
        <v>279</v>
      </c>
      <c r="S113" s="57">
        <v>300</v>
      </c>
      <c r="T113" s="58"/>
      <c r="U113" s="57">
        <f t="shared" si="48"/>
        <v>300</v>
      </c>
      <c r="V113" s="57">
        <f t="shared" si="50"/>
        <v>300</v>
      </c>
      <c r="W113" s="57"/>
      <c r="X113" s="57">
        <f t="shared" si="45"/>
        <v>180</v>
      </c>
      <c r="Y113" s="57"/>
      <c r="Z113" s="57">
        <f t="shared" si="46"/>
        <v>180</v>
      </c>
      <c r="AA113" s="57">
        <f t="shared" si="47"/>
        <v>180</v>
      </c>
      <c r="AB113" s="57">
        <f>Z113*0%</f>
        <v>0</v>
      </c>
      <c r="AC113" s="56"/>
      <c r="AD113" s="56"/>
      <c r="AE113" s="56"/>
      <c r="AF113" s="56"/>
    </row>
    <row r="114" spans="1:32" s="59" customFormat="1" ht="30.6" customHeight="1">
      <c r="A114" s="61">
        <v>29</v>
      </c>
      <c r="B114" s="63" t="s">
        <v>221</v>
      </c>
      <c r="C114" s="55"/>
      <c r="D114" s="55"/>
      <c r="E114" s="56"/>
      <c r="F114" s="56"/>
      <c r="G114" s="56"/>
      <c r="H114" s="56"/>
      <c r="I114" s="56"/>
      <c r="J114" s="56"/>
      <c r="K114" s="56"/>
      <c r="L114" s="56"/>
      <c r="M114" s="56"/>
      <c r="N114" s="56"/>
      <c r="O114" s="56"/>
      <c r="P114" s="56"/>
      <c r="Q114" s="56"/>
      <c r="R114" s="54" t="s">
        <v>152</v>
      </c>
      <c r="S114" s="57">
        <v>300</v>
      </c>
      <c r="T114" s="58"/>
      <c r="U114" s="57">
        <f t="shared" si="48"/>
        <v>300</v>
      </c>
      <c r="V114" s="57">
        <f t="shared" si="50"/>
        <v>300</v>
      </c>
      <c r="W114" s="57"/>
      <c r="X114" s="57">
        <f t="shared" si="45"/>
        <v>180</v>
      </c>
      <c r="Y114" s="57"/>
      <c r="Z114" s="57">
        <f t="shared" si="46"/>
        <v>180</v>
      </c>
      <c r="AA114" s="57">
        <f t="shared" si="47"/>
        <v>180</v>
      </c>
      <c r="AB114" s="57">
        <f t="shared" ref="AB114:AB136" si="52">Z114*0%</f>
        <v>0</v>
      </c>
      <c r="AC114" s="56"/>
      <c r="AD114" s="56"/>
      <c r="AE114" s="56"/>
      <c r="AF114" s="56"/>
    </row>
    <row r="115" spans="1:32" s="59" customFormat="1" ht="30.6" customHeight="1">
      <c r="A115" s="61">
        <v>30</v>
      </c>
      <c r="B115" s="63" t="s">
        <v>222</v>
      </c>
      <c r="C115" s="55"/>
      <c r="D115" s="55"/>
      <c r="E115" s="56"/>
      <c r="F115" s="56"/>
      <c r="G115" s="56"/>
      <c r="H115" s="56"/>
      <c r="I115" s="56"/>
      <c r="J115" s="56"/>
      <c r="K115" s="56"/>
      <c r="L115" s="56"/>
      <c r="M115" s="56"/>
      <c r="N115" s="56"/>
      <c r="O115" s="56"/>
      <c r="P115" s="56"/>
      <c r="Q115" s="56"/>
      <c r="R115" s="54" t="s">
        <v>262</v>
      </c>
      <c r="S115" s="57">
        <v>300</v>
      </c>
      <c r="T115" s="58"/>
      <c r="U115" s="57">
        <f t="shared" si="48"/>
        <v>300</v>
      </c>
      <c r="V115" s="57">
        <f t="shared" si="50"/>
        <v>300</v>
      </c>
      <c r="W115" s="57"/>
      <c r="X115" s="57">
        <f t="shared" si="45"/>
        <v>180</v>
      </c>
      <c r="Y115" s="57"/>
      <c r="Z115" s="57">
        <f t="shared" si="46"/>
        <v>180</v>
      </c>
      <c r="AA115" s="57">
        <f t="shared" si="47"/>
        <v>180</v>
      </c>
      <c r="AB115" s="57">
        <f t="shared" si="52"/>
        <v>0</v>
      </c>
      <c r="AC115" s="56"/>
      <c r="AD115" s="56"/>
      <c r="AE115" s="56"/>
      <c r="AF115" s="56"/>
    </row>
    <row r="116" spans="1:32" s="59" customFormat="1" ht="30.6" customHeight="1">
      <c r="A116" s="61">
        <v>31</v>
      </c>
      <c r="B116" s="63" t="s">
        <v>223</v>
      </c>
      <c r="C116" s="55"/>
      <c r="D116" s="55"/>
      <c r="E116" s="56"/>
      <c r="F116" s="56"/>
      <c r="G116" s="56"/>
      <c r="H116" s="56"/>
      <c r="I116" s="56"/>
      <c r="J116" s="56"/>
      <c r="K116" s="56"/>
      <c r="L116" s="56"/>
      <c r="M116" s="56"/>
      <c r="N116" s="56"/>
      <c r="O116" s="56"/>
      <c r="P116" s="56"/>
      <c r="Q116" s="56"/>
      <c r="R116" s="54" t="s">
        <v>263</v>
      </c>
      <c r="S116" s="57">
        <v>300</v>
      </c>
      <c r="T116" s="58"/>
      <c r="U116" s="57">
        <f t="shared" si="48"/>
        <v>300</v>
      </c>
      <c r="V116" s="57">
        <f t="shared" si="50"/>
        <v>300</v>
      </c>
      <c r="W116" s="57"/>
      <c r="X116" s="57">
        <f t="shared" si="45"/>
        <v>180</v>
      </c>
      <c r="Y116" s="57"/>
      <c r="Z116" s="57">
        <f t="shared" si="46"/>
        <v>180</v>
      </c>
      <c r="AA116" s="57">
        <f t="shared" si="47"/>
        <v>180</v>
      </c>
      <c r="AB116" s="57">
        <f t="shared" si="52"/>
        <v>0</v>
      </c>
      <c r="AC116" s="56"/>
      <c r="AD116" s="56"/>
      <c r="AE116" s="56"/>
      <c r="AF116" s="56"/>
    </row>
    <row r="117" spans="1:32" s="59" customFormat="1" ht="30.6" customHeight="1">
      <c r="A117" s="61">
        <v>32</v>
      </c>
      <c r="B117" s="63" t="s">
        <v>280</v>
      </c>
      <c r="C117" s="55"/>
      <c r="D117" s="55"/>
      <c r="E117" s="56"/>
      <c r="F117" s="56"/>
      <c r="G117" s="56"/>
      <c r="H117" s="56"/>
      <c r="I117" s="56"/>
      <c r="J117" s="56"/>
      <c r="K117" s="56"/>
      <c r="L117" s="56"/>
      <c r="M117" s="56"/>
      <c r="N117" s="56"/>
      <c r="O117" s="56"/>
      <c r="P117" s="56"/>
      <c r="Q117" s="56"/>
      <c r="R117" s="54" t="s">
        <v>265</v>
      </c>
      <c r="S117" s="57">
        <v>300</v>
      </c>
      <c r="T117" s="58"/>
      <c r="U117" s="57">
        <f t="shared" si="48"/>
        <v>300</v>
      </c>
      <c r="V117" s="57">
        <f t="shared" si="50"/>
        <v>300</v>
      </c>
      <c r="W117" s="57"/>
      <c r="X117" s="57">
        <f t="shared" si="45"/>
        <v>180</v>
      </c>
      <c r="Y117" s="57"/>
      <c r="Z117" s="57">
        <f t="shared" si="46"/>
        <v>180</v>
      </c>
      <c r="AA117" s="57">
        <f t="shared" si="47"/>
        <v>180</v>
      </c>
      <c r="AB117" s="57">
        <f t="shared" si="52"/>
        <v>0</v>
      </c>
      <c r="AC117" s="56"/>
      <c r="AD117" s="56"/>
      <c r="AE117" s="56"/>
      <c r="AF117" s="56"/>
    </row>
    <row r="118" spans="1:32" s="59" customFormat="1" ht="30.6" customHeight="1">
      <c r="A118" s="61">
        <v>33</v>
      </c>
      <c r="B118" s="63" t="s">
        <v>224</v>
      </c>
      <c r="C118" s="55"/>
      <c r="D118" s="55"/>
      <c r="E118" s="56"/>
      <c r="F118" s="56"/>
      <c r="G118" s="56"/>
      <c r="H118" s="56"/>
      <c r="I118" s="56"/>
      <c r="J118" s="56"/>
      <c r="K118" s="56"/>
      <c r="L118" s="56"/>
      <c r="M118" s="56"/>
      <c r="N118" s="56"/>
      <c r="O118" s="56"/>
      <c r="P118" s="56"/>
      <c r="Q118" s="56"/>
      <c r="R118" s="54" t="s">
        <v>266</v>
      </c>
      <c r="S118" s="57">
        <v>300</v>
      </c>
      <c r="T118" s="58"/>
      <c r="U118" s="57">
        <f t="shared" si="48"/>
        <v>300</v>
      </c>
      <c r="V118" s="57">
        <f t="shared" si="50"/>
        <v>300</v>
      </c>
      <c r="W118" s="57"/>
      <c r="X118" s="57">
        <f t="shared" si="45"/>
        <v>180</v>
      </c>
      <c r="Y118" s="57"/>
      <c r="Z118" s="57">
        <f t="shared" si="46"/>
        <v>180</v>
      </c>
      <c r="AA118" s="57">
        <f t="shared" si="47"/>
        <v>180</v>
      </c>
      <c r="AB118" s="57">
        <f t="shared" si="52"/>
        <v>0</v>
      </c>
      <c r="AC118" s="56"/>
      <c r="AD118" s="56"/>
      <c r="AE118" s="56"/>
      <c r="AF118" s="56"/>
    </row>
    <row r="119" spans="1:32" s="59" customFormat="1" ht="30.6" customHeight="1">
      <c r="A119" s="61">
        <v>34</v>
      </c>
      <c r="B119" s="63" t="s">
        <v>203</v>
      </c>
      <c r="C119" s="55"/>
      <c r="D119" s="55"/>
      <c r="E119" s="56"/>
      <c r="F119" s="56"/>
      <c r="G119" s="56"/>
      <c r="H119" s="56"/>
      <c r="I119" s="56"/>
      <c r="J119" s="56"/>
      <c r="K119" s="56"/>
      <c r="L119" s="56"/>
      <c r="M119" s="56"/>
      <c r="N119" s="56"/>
      <c r="O119" s="56"/>
      <c r="P119" s="56"/>
      <c r="Q119" s="56"/>
      <c r="R119" s="54" t="s">
        <v>240</v>
      </c>
      <c r="S119" s="57">
        <v>300</v>
      </c>
      <c r="T119" s="58"/>
      <c r="U119" s="57">
        <f t="shared" si="48"/>
        <v>300</v>
      </c>
      <c r="V119" s="57">
        <f t="shared" si="50"/>
        <v>300</v>
      </c>
      <c r="W119" s="57"/>
      <c r="X119" s="57">
        <f t="shared" si="45"/>
        <v>180</v>
      </c>
      <c r="Y119" s="57"/>
      <c r="Z119" s="57">
        <f t="shared" si="46"/>
        <v>180</v>
      </c>
      <c r="AA119" s="57">
        <f t="shared" si="47"/>
        <v>180</v>
      </c>
      <c r="AB119" s="57">
        <f t="shared" si="52"/>
        <v>0</v>
      </c>
      <c r="AC119" s="56"/>
      <c r="AD119" s="56"/>
      <c r="AE119" s="56"/>
      <c r="AF119" s="56"/>
    </row>
    <row r="120" spans="1:32" s="59" customFormat="1" ht="30.6" customHeight="1">
      <c r="A120" s="61">
        <v>35</v>
      </c>
      <c r="B120" s="63" t="s">
        <v>225</v>
      </c>
      <c r="C120" s="55"/>
      <c r="D120" s="55"/>
      <c r="E120" s="56"/>
      <c r="F120" s="56"/>
      <c r="G120" s="56"/>
      <c r="H120" s="56"/>
      <c r="I120" s="56"/>
      <c r="J120" s="56"/>
      <c r="K120" s="56"/>
      <c r="L120" s="56"/>
      <c r="M120" s="56"/>
      <c r="N120" s="56"/>
      <c r="O120" s="56"/>
      <c r="P120" s="56"/>
      <c r="Q120" s="56"/>
      <c r="R120" s="54" t="s">
        <v>267</v>
      </c>
      <c r="S120" s="57">
        <v>300</v>
      </c>
      <c r="T120" s="58"/>
      <c r="U120" s="57">
        <f t="shared" si="48"/>
        <v>300</v>
      </c>
      <c r="V120" s="57">
        <f t="shared" si="50"/>
        <v>300</v>
      </c>
      <c r="W120" s="57"/>
      <c r="X120" s="57">
        <f t="shared" si="45"/>
        <v>180</v>
      </c>
      <c r="Y120" s="57"/>
      <c r="Z120" s="57">
        <f t="shared" si="46"/>
        <v>180</v>
      </c>
      <c r="AA120" s="57">
        <f t="shared" si="47"/>
        <v>180</v>
      </c>
      <c r="AB120" s="57">
        <f t="shared" si="52"/>
        <v>0</v>
      </c>
      <c r="AC120" s="56"/>
      <c r="AD120" s="56"/>
      <c r="AE120" s="56"/>
      <c r="AF120" s="56"/>
    </row>
    <row r="121" spans="1:32" s="59" customFormat="1" ht="30.6" customHeight="1">
      <c r="A121" s="61">
        <v>36</v>
      </c>
      <c r="B121" s="63" t="s">
        <v>226</v>
      </c>
      <c r="C121" s="55"/>
      <c r="D121" s="55"/>
      <c r="E121" s="56"/>
      <c r="F121" s="56"/>
      <c r="G121" s="56"/>
      <c r="H121" s="56"/>
      <c r="I121" s="56"/>
      <c r="J121" s="56"/>
      <c r="K121" s="56"/>
      <c r="L121" s="56"/>
      <c r="M121" s="56"/>
      <c r="N121" s="56"/>
      <c r="O121" s="56"/>
      <c r="P121" s="56"/>
      <c r="Q121" s="56"/>
      <c r="R121" s="54" t="s">
        <v>268</v>
      </c>
      <c r="S121" s="57">
        <v>300</v>
      </c>
      <c r="T121" s="58"/>
      <c r="U121" s="57">
        <f t="shared" si="48"/>
        <v>300</v>
      </c>
      <c r="V121" s="57">
        <f t="shared" si="50"/>
        <v>300</v>
      </c>
      <c r="W121" s="57"/>
      <c r="X121" s="57">
        <f t="shared" si="45"/>
        <v>180</v>
      </c>
      <c r="Y121" s="57"/>
      <c r="Z121" s="57">
        <f t="shared" si="46"/>
        <v>180</v>
      </c>
      <c r="AA121" s="57">
        <f t="shared" si="47"/>
        <v>180</v>
      </c>
      <c r="AB121" s="57">
        <f t="shared" si="52"/>
        <v>0</v>
      </c>
      <c r="AC121" s="56"/>
      <c r="AD121" s="56"/>
      <c r="AE121" s="56"/>
      <c r="AF121" s="56"/>
    </row>
    <row r="122" spans="1:32" s="59" customFormat="1" ht="30.6" customHeight="1">
      <c r="A122" s="61">
        <v>37</v>
      </c>
      <c r="B122" s="63" t="s">
        <v>206</v>
      </c>
      <c r="C122" s="55"/>
      <c r="D122" s="55"/>
      <c r="E122" s="56"/>
      <c r="F122" s="56"/>
      <c r="G122" s="56"/>
      <c r="H122" s="56"/>
      <c r="I122" s="56"/>
      <c r="J122" s="56"/>
      <c r="K122" s="56"/>
      <c r="L122" s="56"/>
      <c r="M122" s="56"/>
      <c r="N122" s="56"/>
      <c r="O122" s="56"/>
      <c r="P122" s="56"/>
      <c r="Q122" s="56"/>
      <c r="R122" s="54" t="s">
        <v>269</v>
      </c>
      <c r="S122" s="57">
        <v>300</v>
      </c>
      <c r="T122" s="58"/>
      <c r="U122" s="57">
        <f t="shared" si="48"/>
        <v>300</v>
      </c>
      <c r="V122" s="57">
        <f t="shared" si="50"/>
        <v>300</v>
      </c>
      <c r="W122" s="57"/>
      <c r="X122" s="57">
        <f t="shared" si="45"/>
        <v>180</v>
      </c>
      <c r="Y122" s="57"/>
      <c r="Z122" s="57">
        <f t="shared" si="46"/>
        <v>180</v>
      </c>
      <c r="AA122" s="57">
        <f t="shared" si="47"/>
        <v>180</v>
      </c>
      <c r="AB122" s="57">
        <f t="shared" si="52"/>
        <v>0</v>
      </c>
      <c r="AC122" s="56"/>
      <c r="AD122" s="56"/>
      <c r="AE122" s="56"/>
      <c r="AF122" s="56"/>
    </row>
    <row r="123" spans="1:32" s="59" customFormat="1" ht="30.6" customHeight="1">
      <c r="A123" s="61">
        <v>38</v>
      </c>
      <c r="B123" s="63" t="s">
        <v>227</v>
      </c>
      <c r="C123" s="55"/>
      <c r="D123" s="55"/>
      <c r="E123" s="56"/>
      <c r="F123" s="56"/>
      <c r="G123" s="56"/>
      <c r="H123" s="56"/>
      <c r="I123" s="56"/>
      <c r="J123" s="56"/>
      <c r="K123" s="56"/>
      <c r="L123" s="56"/>
      <c r="M123" s="56"/>
      <c r="N123" s="56"/>
      <c r="O123" s="56"/>
      <c r="P123" s="56"/>
      <c r="Q123" s="56"/>
      <c r="R123" s="54" t="s">
        <v>270</v>
      </c>
      <c r="S123" s="57">
        <v>300</v>
      </c>
      <c r="T123" s="58"/>
      <c r="U123" s="57">
        <f t="shared" si="48"/>
        <v>300</v>
      </c>
      <c r="V123" s="57">
        <f t="shared" si="50"/>
        <v>300</v>
      </c>
      <c r="W123" s="57"/>
      <c r="X123" s="57">
        <f t="shared" si="45"/>
        <v>180</v>
      </c>
      <c r="Y123" s="57"/>
      <c r="Z123" s="57">
        <f t="shared" si="46"/>
        <v>180</v>
      </c>
      <c r="AA123" s="57">
        <f t="shared" si="47"/>
        <v>180</v>
      </c>
      <c r="AB123" s="57">
        <f t="shared" si="52"/>
        <v>0</v>
      </c>
      <c r="AC123" s="56"/>
      <c r="AD123" s="56"/>
      <c r="AE123" s="56"/>
      <c r="AF123" s="56"/>
    </row>
    <row r="124" spans="1:32" s="59" customFormat="1" ht="30.6" customHeight="1">
      <c r="A124" s="61">
        <v>39</v>
      </c>
      <c r="B124" s="63" t="s">
        <v>208</v>
      </c>
      <c r="C124" s="55"/>
      <c r="D124" s="55"/>
      <c r="E124" s="56"/>
      <c r="F124" s="56"/>
      <c r="G124" s="56"/>
      <c r="H124" s="56"/>
      <c r="I124" s="56"/>
      <c r="J124" s="56"/>
      <c r="K124" s="56"/>
      <c r="L124" s="56"/>
      <c r="M124" s="56"/>
      <c r="N124" s="56"/>
      <c r="O124" s="56"/>
      <c r="P124" s="56"/>
      <c r="Q124" s="56"/>
      <c r="R124" s="54" t="s">
        <v>238</v>
      </c>
      <c r="S124" s="57">
        <v>300</v>
      </c>
      <c r="T124" s="58"/>
      <c r="U124" s="57">
        <f t="shared" si="48"/>
        <v>300</v>
      </c>
      <c r="V124" s="57">
        <f t="shared" si="50"/>
        <v>300</v>
      </c>
      <c r="W124" s="57"/>
      <c r="X124" s="57">
        <f t="shared" si="45"/>
        <v>180</v>
      </c>
      <c r="Y124" s="57"/>
      <c r="Z124" s="57">
        <f t="shared" si="46"/>
        <v>180</v>
      </c>
      <c r="AA124" s="57">
        <f t="shared" si="47"/>
        <v>180</v>
      </c>
      <c r="AB124" s="57">
        <f t="shared" si="52"/>
        <v>0</v>
      </c>
      <c r="AC124" s="56"/>
      <c r="AD124" s="56"/>
      <c r="AE124" s="56"/>
      <c r="AF124" s="56"/>
    </row>
    <row r="125" spans="1:32" s="59" customFormat="1" ht="30.6" customHeight="1">
      <c r="A125" s="61">
        <v>40</v>
      </c>
      <c r="B125" s="63" t="s">
        <v>228</v>
      </c>
      <c r="C125" s="55"/>
      <c r="D125" s="55"/>
      <c r="E125" s="56"/>
      <c r="F125" s="56"/>
      <c r="G125" s="56"/>
      <c r="H125" s="56"/>
      <c r="I125" s="56"/>
      <c r="J125" s="56"/>
      <c r="K125" s="56"/>
      <c r="L125" s="56"/>
      <c r="M125" s="56"/>
      <c r="N125" s="56"/>
      <c r="O125" s="56"/>
      <c r="P125" s="56"/>
      <c r="Q125" s="56"/>
      <c r="R125" s="54" t="s">
        <v>247</v>
      </c>
      <c r="S125" s="57">
        <v>300</v>
      </c>
      <c r="T125" s="58"/>
      <c r="U125" s="57">
        <f t="shared" si="48"/>
        <v>300</v>
      </c>
      <c r="V125" s="57">
        <f t="shared" si="50"/>
        <v>300</v>
      </c>
      <c r="W125" s="57"/>
      <c r="X125" s="57">
        <f t="shared" si="45"/>
        <v>180</v>
      </c>
      <c r="Y125" s="57"/>
      <c r="Z125" s="57">
        <f t="shared" si="46"/>
        <v>180</v>
      </c>
      <c r="AA125" s="57">
        <f t="shared" si="47"/>
        <v>180</v>
      </c>
      <c r="AB125" s="57">
        <f t="shared" si="52"/>
        <v>0</v>
      </c>
      <c r="AC125" s="56"/>
      <c r="AD125" s="56"/>
      <c r="AE125" s="56"/>
      <c r="AF125" s="56"/>
    </row>
    <row r="126" spans="1:32" s="59" customFormat="1" ht="30.6" customHeight="1">
      <c r="A126" s="61">
        <v>41</v>
      </c>
      <c r="B126" s="63" t="s">
        <v>281</v>
      </c>
      <c r="C126" s="55"/>
      <c r="D126" s="55"/>
      <c r="E126" s="56"/>
      <c r="F126" s="56"/>
      <c r="G126" s="56"/>
      <c r="H126" s="56"/>
      <c r="I126" s="56"/>
      <c r="J126" s="56"/>
      <c r="K126" s="56"/>
      <c r="L126" s="56"/>
      <c r="M126" s="56"/>
      <c r="N126" s="56"/>
      <c r="O126" s="56"/>
      <c r="P126" s="56"/>
      <c r="Q126" s="56"/>
      <c r="R126" s="54" t="s">
        <v>252</v>
      </c>
      <c r="S126" s="57">
        <v>300</v>
      </c>
      <c r="T126" s="58"/>
      <c r="U126" s="57">
        <f t="shared" si="48"/>
        <v>300</v>
      </c>
      <c r="V126" s="57">
        <f t="shared" si="50"/>
        <v>300</v>
      </c>
      <c r="W126" s="57"/>
      <c r="X126" s="57">
        <f t="shared" si="45"/>
        <v>180</v>
      </c>
      <c r="Y126" s="57"/>
      <c r="Z126" s="57">
        <f t="shared" si="46"/>
        <v>180</v>
      </c>
      <c r="AA126" s="57">
        <f t="shared" si="47"/>
        <v>180</v>
      </c>
      <c r="AB126" s="57">
        <f t="shared" si="52"/>
        <v>0</v>
      </c>
      <c r="AC126" s="56"/>
      <c r="AD126" s="56"/>
      <c r="AE126" s="56"/>
      <c r="AF126" s="56"/>
    </row>
    <row r="127" spans="1:32" s="59" customFormat="1" ht="30.6" customHeight="1">
      <c r="A127" s="61">
        <v>42</v>
      </c>
      <c r="B127" s="63" t="s">
        <v>229</v>
      </c>
      <c r="C127" s="55"/>
      <c r="D127" s="55"/>
      <c r="E127" s="56"/>
      <c r="F127" s="56"/>
      <c r="G127" s="56"/>
      <c r="H127" s="56"/>
      <c r="I127" s="56"/>
      <c r="J127" s="56"/>
      <c r="K127" s="56"/>
      <c r="L127" s="56"/>
      <c r="M127" s="56"/>
      <c r="N127" s="56"/>
      <c r="O127" s="56"/>
      <c r="P127" s="56"/>
      <c r="Q127" s="56"/>
      <c r="R127" s="54" t="s">
        <v>155</v>
      </c>
      <c r="S127" s="57">
        <v>300</v>
      </c>
      <c r="T127" s="58"/>
      <c r="U127" s="57">
        <f t="shared" si="48"/>
        <v>300</v>
      </c>
      <c r="V127" s="57">
        <f t="shared" si="50"/>
        <v>300</v>
      </c>
      <c r="W127" s="57"/>
      <c r="X127" s="57">
        <f t="shared" si="45"/>
        <v>180</v>
      </c>
      <c r="Y127" s="57"/>
      <c r="Z127" s="57">
        <f t="shared" si="46"/>
        <v>180</v>
      </c>
      <c r="AA127" s="57">
        <f t="shared" si="47"/>
        <v>180</v>
      </c>
      <c r="AB127" s="57">
        <f t="shared" si="52"/>
        <v>0</v>
      </c>
      <c r="AC127" s="56"/>
      <c r="AD127" s="56"/>
      <c r="AE127" s="56"/>
      <c r="AF127" s="56"/>
    </row>
    <row r="128" spans="1:32" s="59" customFormat="1" ht="30.6" customHeight="1">
      <c r="A128" s="61">
        <v>43</v>
      </c>
      <c r="B128" s="63" t="s">
        <v>230</v>
      </c>
      <c r="C128" s="55"/>
      <c r="D128" s="55"/>
      <c r="E128" s="56"/>
      <c r="F128" s="56"/>
      <c r="G128" s="56"/>
      <c r="H128" s="56"/>
      <c r="I128" s="56"/>
      <c r="J128" s="56"/>
      <c r="K128" s="56"/>
      <c r="L128" s="56"/>
      <c r="M128" s="56"/>
      <c r="N128" s="56"/>
      <c r="O128" s="56"/>
      <c r="P128" s="56"/>
      <c r="Q128" s="56"/>
      <c r="R128" s="54" t="s">
        <v>159</v>
      </c>
      <c r="S128" s="57">
        <v>300</v>
      </c>
      <c r="T128" s="58"/>
      <c r="U128" s="57">
        <f t="shared" si="48"/>
        <v>300</v>
      </c>
      <c r="V128" s="57">
        <f t="shared" si="50"/>
        <v>300</v>
      </c>
      <c r="W128" s="57"/>
      <c r="X128" s="57">
        <f t="shared" si="45"/>
        <v>180</v>
      </c>
      <c r="Y128" s="57"/>
      <c r="Z128" s="57">
        <f t="shared" si="46"/>
        <v>180</v>
      </c>
      <c r="AA128" s="57">
        <f t="shared" si="47"/>
        <v>180</v>
      </c>
      <c r="AB128" s="57">
        <f t="shared" si="52"/>
        <v>0</v>
      </c>
      <c r="AC128" s="56"/>
      <c r="AD128" s="56"/>
      <c r="AE128" s="56"/>
      <c r="AF128" s="56"/>
    </row>
    <row r="129" spans="1:32" s="59" customFormat="1" ht="30.6" customHeight="1">
      <c r="A129" s="61">
        <v>44</v>
      </c>
      <c r="B129" s="63" t="s">
        <v>231</v>
      </c>
      <c r="C129" s="55"/>
      <c r="D129" s="55"/>
      <c r="E129" s="56"/>
      <c r="F129" s="56"/>
      <c r="G129" s="56"/>
      <c r="H129" s="56"/>
      <c r="I129" s="56"/>
      <c r="J129" s="56"/>
      <c r="K129" s="56"/>
      <c r="L129" s="56"/>
      <c r="M129" s="56"/>
      <c r="N129" s="56"/>
      <c r="O129" s="56"/>
      <c r="P129" s="56"/>
      <c r="Q129" s="56"/>
      <c r="R129" s="54" t="s">
        <v>271</v>
      </c>
      <c r="S129" s="57">
        <v>300</v>
      </c>
      <c r="T129" s="58"/>
      <c r="U129" s="57">
        <f t="shared" si="48"/>
        <v>300</v>
      </c>
      <c r="V129" s="57">
        <f t="shared" si="50"/>
        <v>300</v>
      </c>
      <c r="W129" s="57"/>
      <c r="X129" s="57">
        <f t="shared" si="45"/>
        <v>180</v>
      </c>
      <c r="Y129" s="57"/>
      <c r="Z129" s="57">
        <f t="shared" si="46"/>
        <v>180</v>
      </c>
      <c r="AA129" s="57">
        <f t="shared" si="47"/>
        <v>180</v>
      </c>
      <c r="AB129" s="57">
        <f t="shared" si="52"/>
        <v>0</v>
      </c>
      <c r="AC129" s="56"/>
      <c r="AD129" s="56"/>
      <c r="AE129" s="56"/>
      <c r="AF129" s="56"/>
    </row>
    <row r="130" spans="1:32" s="59" customFormat="1" ht="30.6" customHeight="1">
      <c r="A130" s="61">
        <v>45</v>
      </c>
      <c r="B130" s="63" t="s">
        <v>282</v>
      </c>
      <c r="C130" s="55"/>
      <c r="D130" s="55"/>
      <c r="E130" s="56"/>
      <c r="F130" s="56"/>
      <c r="G130" s="56"/>
      <c r="H130" s="56"/>
      <c r="I130" s="56"/>
      <c r="J130" s="56"/>
      <c r="K130" s="56"/>
      <c r="L130" s="56"/>
      <c r="M130" s="56"/>
      <c r="N130" s="56"/>
      <c r="O130" s="56"/>
      <c r="P130" s="56"/>
      <c r="Q130" s="56"/>
      <c r="R130" s="54" t="s">
        <v>254</v>
      </c>
      <c r="S130" s="57">
        <v>300</v>
      </c>
      <c r="T130" s="58"/>
      <c r="U130" s="57">
        <f t="shared" si="48"/>
        <v>300</v>
      </c>
      <c r="V130" s="57">
        <f t="shared" si="50"/>
        <v>300</v>
      </c>
      <c r="W130" s="57"/>
      <c r="X130" s="57">
        <f t="shared" si="45"/>
        <v>180</v>
      </c>
      <c r="Y130" s="57"/>
      <c r="Z130" s="57">
        <f t="shared" si="46"/>
        <v>180</v>
      </c>
      <c r="AA130" s="57">
        <f t="shared" si="47"/>
        <v>180</v>
      </c>
      <c r="AB130" s="57">
        <f t="shared" si="52"/>
        <v>0</v>
      </c>
      <c r="AC130" s="56"/>
      <c r="AD130" s="56"/>
      <c r="AE130" s="56"/>
      <c r="AF130" s="56"/>
    </row>
    <row r="131" spans="1:32" s="59" customFormat="1" ht="30.6" customHeight="1">
      <c r="A131" s="61">
        <v>46</v>
      </c>
      <c r="B131" s="63" t="s">
        <v>232</v>
      </c>
      <c r="C131" s="55"/>
      <c r="D131" s="55"/>
      <c r="E131" s="56"/>
      <c r="F131" s="56"/>
      <c r="G131" s="56"/>
      <c r="H131" s="56"/>
      <c r="I131" s="56"/>
      <c r="J131" s="56"/>
      <c r="K131" s="56"/>
      <c r="L131" s="56"/>
      <c r="M131" s="56"/>
      <c r="N131" s="56"/>
      <c r="O131" s="56"/>
      <c r="P131" s="56"/>
      <c r="Q131" s="56"/>
      <c r="R131" s="54" t="s">
        <v>273</v>
      </c>
      <c r="S131" s="57">
        <v>300</v>
      </c>
      <c r="T131" s="58"/>
      <c r="U131" s="57">
        <f t="shared" si="48"/>
        <v>300</v>
      </c>
      <c r="V131" s="57">
        <f t="shared" si="50"/>
        <v>300</v>
      </c>
      <c r="W131" s="57"/>
      <c r="X131" s="57">
        <f t="shared" si="45"/>
        <v>180</v>
      </c>
      <c r="Y131" s="57"/>
      <c r="Z131" s="57">
        <f t="shared" si="46"/>
        <v>180</v>
      </c>
      <c r="AA131" s="57">
        <f t="shared" si="47"/>
        <v>180</v>
      </c>
      <c r="AB131" s="57">
        <f t="shared" si="52"/>
        <v>0</v>
      </c>
      <c r="AC131" s="56"/>
      <c r="AD131" s="56"/>
      <c r="AE131" s="56"/>
      <c r="AF131" s="56"/>
    </row>
    <row r="132" spans="1:32" s="59" customFormat="1" ht="30.6" customHeight="1">
      <c r="A132" s="61">
        <v>47</v>
      </c>
      <c r="B132" s="63" t="s">
        <v>233</v>
      </c>
      <c r="C132" s="55"/>
      <c r="D132" s="55"/>
      <c r="E132" s="56"/>
      <c r="F132" s="56"/>
      <c r="G132" s="56"/>
      <c r="H132" s="56"/>
      <c r="I132" s="56"/>
      <c r="J132" s="56"/>
      <c r="K132" s="56"/>
      <c r="L132" s="56"/>
      <c r="M132" s="56"/>
      <c r="N132" s="56"/>
      <c r="O132" s="56"/>
      <c r="P132" s="56"/>
      <c r="Q132" s="56"/>
      <c r="R132" s="54" t="s">
        <v>274</v>
      </c>
      <c r="S132" s="57">
        <v>300</v>
      </c>
      <c r="T132" s="58"/>
      <c r="U132" s="57">
        <f t="shared" si="48"/>
        <v>300</v>
      </c>
      <c r="V132" s="57">
        <f t="shared" si="50"/>
        <v>300</v>
      </c>
      <c r="W132" s="57"/>
      <c r="X132" s="57">
        <f t="shared" si="45"/>
        <v>180</v>
      </c>
      <c r="Y132" s="57"/>
      <c r="Z132" s="57">
        <f t="shared" si="46"/>
        <v>180</v>
      </c>
      <c r="AA132" s="57">
        <f t="shared" si="47"/>
        <v>180</v>
      </c>
      <c r="AB132" s="57">
        <f t="shared" si="52"/>
        <v>0</v>
      </c>
      <c r="AC132" s="56"/>
      <c r="AD132" s="56"/>
      <c r="AE132" s="56"/>
      <c r="AF132" s="56"/>
    </row>
    <row r="133" spans="1:32" s="59" customFormat="1" ht="30.6" customHeight="1">
      <c r="A133" s="61">
        <v>48</v>
      </c>
      <c r="B133" s="63" t="s">
        <v>234</v>
      </c>
      <c r="C133" s="55"/>
      <c r="D133" s="55"/>
      <c r="E133" s="56"/>
      <c r="F133" s="56"/>
      <c r="G133" s="56"/>
      <c r="H133" s="56"/>
      <c r="I133" s="56"/>
      <c r="J133" s="56"/>
      <c r="K133" s="56"/>
      <c r="L133" s="56"/>
      <c r="M133" s="56"/>
      <c r="N133" s="56"/>
      <c r="O133" s="56"/>
      <c r="P133" s="56"/>
      <c r="Q133" s="56"/>
      <c r="R133" s="54" t="s">
        <v>283</v>
      </c>
      <c r="S133" s="57">
        <v>300</v>
      </c>
      <c r="T133" s="58"/>
      <c r="U133" s="57">
        <f t="shared" si="48"/>
        <v>300</v>
      </c>
      <c r="V133" s="57">
        <f t="shared" si="50"/>
        <v>300</v>
      </c>
      <c r="W133" s="57"/>
      <c r="X133" s="57">
        <f t="shared" si="45"/>
        <v>180</v>
      </c>
      <c r="Y133" s="57"/>
      <c r="Z133" s="57">
        <f t="shared" si="46"/>
        <v>180</v>
      </c>
      <c r="AA133" s="57">
        <f t="shared" si="47"/>
        <v>180</v>
      </c>
      <c r="AB133" s="57">
        <f t="shared" si="52"/>
        <v>0</v>
      </c>
      <c r="AC133" s="56"/>
      <c r="AD133" s="56"/>
      <c r="AE133" s="56"/>
      <c r="AF133" s="56"/>
    </row>
    <row r="134" spans="1:32" s="59" customFormat="1" ht="30.6" customHeight="1">
      <c r="A134" s="61">
        <v>49</v>
      </c>
      <c r="B134" s="63" t="s">
        <v>235</v>
      </c>
      <c r="C134" s="55"/>
      <c r="D134" s="55"/>
      <c r="E134" s="56"/>
      <c r="F134" s="56"/>
      <c r="G134" s="56"/>
      <c r="H134" s="56"/>
      <c r="I134" s="56"/>
      <c r="J134" s="56"/>
      <c r="K134" s="56"/>
      <c r="L134" s="56"/>
      <c r="M134" s="56"/>
      <c r="N134" s="56"/>
      <c r="O134" s="56"/>
      <c r="P134" s="56"/>
      <c r="Q134" s="56"/>
      <c r="R134" s="54" t="s">
        <v>256</v>
      </c>
      <c r="S134" s="57">
        <v>300</v>
      </c>
      <c r="T134" s="58"/>
      <c r="U134" s="57">
        <f t="shared" si="48"/>
        <v>300</v>
      </c>
      <c r="V134" s="57">
        <f t="shared" si="50"/>
        <v>300</v>
      </c>
      <c r="W134" s="57"/>
      <c r="X134" s="57">
        <f t="shared" si="45"/>
        <v>180</v>
      </c>
      <c r="Y134" s="57"/>
      <c r="Z134" s="57">
        <f t="shared" si="46"/>
        <v>180</v>
      </c>
      <c r="AA134" s="57">
        <f t="shared" si="47"/>
        <v>180</v>
      </c>
      <c r="AB134" s="57">
        <f t="shared" si="52"/>
        <v>0</v>
      </c>
      <c r="AC134" s="56"/>
      <c r="AD134" s="56"/>
      <c r="AE134" s="56"/>
      <c r="AF134" s="56"/>
    </row>
    <row r="135" spans="1:32" s="59" customFormat="1" ht="30.6" customHeight="1">
      <c r="A135" s="61">
        <v>50</v>
      </c>
      <c r="B135" s="63" t="s">
        <v>284</v>
      </c>
      <c r="C135" s="55"/>
      <c r="D135" s="55"/>
      <c r="E135" s="56"/>
      <c r="F135" s="56"/>
      <c r="G135" s="56"/>
      <c r="H135" s="56"/>
      <c r="I135" s="56"/>
      <c r="J135" s="56"/>
      <c r="K135" s="56"/>
      <c r="L135" s="56"/>
      <c r="M135" s="56"/>
      <c r="N135" s="56"/>
      <c r="O135" s="56"/>
      <c r="P135" s="56"/>
      <c r="Q135" s="56"/>
      <c r="R135" s="54" t="s">
        <v>276</v>
      </c>
      <c r="S135" s="57">
        <v>300</v>
      </c>
      <c r="T135" s="58"/>
      <c r="U135" s="57">
        <f t="shared" si="48"/>
        <v>300</v>
      </c>
      <c r="V135" s="57">
        <f t="shared" si="50"/>
        <v>300</v>
      </c>
      <c r="W135" s="57"/>
      <c r="X135" s="57">
        <f t="shared" si="45"/>
        <v>180</v>
      </c>
      <c r="Y135" s="57"/>
      <c r="Z135" s="57">
        <f t="shared" si="46"/>
        <v>180</v>
      </c>
      <c r="AA135" s="57">
        <f t="shared" si="47"/>
        <v>180</v>
      </c>
      <c r="AB135" s="57">
        <f t="shared" si="52"/>
        <v>0</v>
      </c>
      <c r="AC135" s="56"/>
      <c r="AD135" s="56"/>
      <c r="AE135" s="56"/>
      <c r="AF135" s="56"/>
    </row>
    <row r="136" spans="1:32" s="59" customFormat="1" ht="30.6" customHeight="1">
      <c r="A136" s="61">
        <v>51</v>
      </c>
      <c r="B136" s="63" t="s">
        <v>236</v>
      </c>
      <c r="C136" s="55"/>
      <c r="D136" s="55"/>
      <c r="E136" s="56"/>
      <c r="F136" s="56"/>
      <c r="G136" s="56"/>
      <c r="H136" s="56"/>
      <c r="I136" s="56"/>
      <c r="J136" s="56"/>
      <c r="K136" s="56"/>
      <c r="L136" s="56"/>
      <c r="M136" s="56"/>
      <c r="N136" s="56"/>
      <c r="O136" s="56"/>
      <c r="P136" s="56"/>
      <c r="Q136" s="56"/>
      <c r="R136" s="54" t="s">
        <v>277</v>
      </c>
      <c r="S136" s="57">
        <v>300</v>
      </c>
      <c r="T136" s="58"/>
      <c r="U136" s="57">
        <f t="shared" si="48"/>
        <v>300</v>
      </c>
      <c r="V136" s="57">
        <f t="shared" si="50"/>
        <v>300</v>
      </c>
      <c r="W136" s="57"/>
      <c r="X136" s="57">
        <f t="shared" si="45"/>
        <v>180</v>
      </c>
      <c r="Y136" s="57"/>
      <c r="Z136" s="57">
        <f t="shared" si="46"/>
        <v>180</v>
      </c>
      <c r="AA136" s="57">
        <f t="shared" si="47"/>
        <v>180</v>
      </c>
      <c r="AB136" s="57">
        <f t="shared" si="52"/>
        <v>0</v>
      </c>
      <c r="AC136" s="56"/>
      <c r="AD136" s="56"/>
      <c r="AE136" s="56"/>
      <c r="AF136" s="56"/>
    </row>
    <row r="137" spans="1:32" s="87" customFormat="1" ht="26.1" customHeight="1">
      <c r="A137" s="80">
        <f>+A85-1</f>
        <v>-4</v>
      </c>
      <c r="B137" s="88" t="s">
        <v>62</v>
      </c>
      <c r="C137" s="81"/>
      <c r="D137" s="81"/>
      <c r="E137" s="82"/>
      <c r="F137" s="82"/>
      <c r="G137" s="82"/>
      <c r="H137" s="82"/>
      <c r="I137" s="82"/>
      <c r="J137" s="82"/>
      <c r="K137" s="82"/>
      <c r="L137" s="82"/>
      <c r="M137" s="82"/>
      <c r="N137" s="82"/>
      <c r="O137" s="82"/>
      <c r="P137" s="82"/>
      <c r="Q137" s="82"/>
      <c r="R137" s="83"/>
      <c r="S137" s="84">
        <f t="shared" ref="S137:AB137" si="53">SUM(S138:S168)</f>
        <v>210200</v>
      </c>
      <c r="T137" s="84">
        <f t="shared" si="53"/>
        <v>0</v>
      </c>
      <c r="U137" s="84">
        <f t="shared" si="53"/>
        <v>210200</v>
      </c>
      <c r="V137" s="84">
        <f t="shared" si="53"/>
        <v>207036</v>
      </c>
      <c r="W137" s="84">
        <f t="shared" si="53"/>
        <v>3164</v>
      </c>
      <c r="X137" s="84">
        <f t="shared" si="53"/>
        <v>24625</v>
      </c>
      <c r="Y137" s="84">
        <f t="shared" si="53"/>
        <v>0</v>
      </c>
      <c r="Z137" s="84">
        <f t="shared" si="53"/>
        <v>24625</v>
      </c>
      <c r="AA137" s="84">
        <f t="shared" si="53"/>
        <v>23886.25</v>
      </c>
      <c r="AB137" s="84">
        <f t="shared" si="53"/>
        <v>738.75</v>
      </c>
      <c r="AC137" s="86"/>
      <c r="AD137" s="82"/>
      <c r="AE137" s="82"/>
      <c r="AF137" s="82"/>
    </row>
    <row r="138" spans="1:32" s="59" customFormat="1" ht="31.15" customHeight="1">
      <c r="A138" s="54">
        <v>2</v>
      </c>
      <c r="B138" s="63" t="s">
        <v>397</v>
      </c>
      <c r="C138" s="55"/>
      <c r="D138" s="55"/>
      <c r="E138" s="56"/>
      <c r="F138" s="56"/>
      <c r="G138" s="56"/>
      <c r="H138" s="56"/>
      <c r="I138" s="56"/>
      <c r="J138" s="56"/>
      <c r="K138" s="56"/>
      <c r="L138" s="56"/>
      <c r="M138" s="56"/>
      <c r="N138" s="56"/>
      <c r="O138" s="56"/>
      <c r="P138" s="56"/>
      <c r="Q138" s="56"/>
      <c r="R138" s="54" t="s">
        <v>262</v>
      </c>
      <c r="S138" s="57">
        <v>10000</v>
      </c>
      <c r="T138" s="58"/>
      <c r="U138" s="57">
        <f t="shared" ref="U138:U160" si="54">S138</f>
        <v>10000</v>
      </c>
      <c r="V138" s="57">
        <f t="shared" ref="V138:V160" si="55">U138*98%</f>
        <v>9800</v>
      </c>
      <c r="W138" s="57">
        <f t="shared" ref="W138:W160" si="56">U138*2%</f>
        <v>200</v>
      </c>
      <c r="X138" s="57">
        <f t="shared" ref="X138:X193" si="57">Y138+Z138</f>
        <v>2500</v>
      </c>
      <c r="Y138" s="57"/>
      <c r="Z138" s="57">
        <f t="shared" ref="Z138:Z153" si="58">S138*0.25</f>
        <v>2500</v>
      </c>
      <c r="AA138" s="57">
        <f>Z138-AB138</f>
        <v>2425</v>
      </c>
      <c r="AB138" s="57">
        <f>Z138*0.03</f>
        <v>75</v>
      </c>
      <c r="AC138" s="56"/>
      <c r="AD138" s="56"/>
      <c r="AE138" s="56"/>
      <c r="AF138" s="56"/>
    </row>
    <row r="139" spans="1:32" s="59" customFormat="1" ht="31.15" customHeight="1">
      <c r="A139" s="54">
        <v>4</v>
      </c>
      <c r="B139" s="63" t="s">
        <v>308</v>
      </c>
      <c r="C139" s="55"/>
      <c r="D139" s="55"/>
      <c r="E139" s="56"/>
      <c r="F139" s="56"/>
      <c r="G139" s="56"/>
      <c r="H139" s="56"/>
      <c r="I139" s="56"/>
      <c r="J139" s="56"/>
      <c r="K139" s="56"/>
      <c r="L139" s="56"/>
      <c r="M139" s="56"/>
      <c r="N139" s="56"/>
      <c r="O139" s="56"/>
      <c r="P139" s="56"/>
      <c r="Q139" s="56"/>
      <c r="R139" s="54" t="s">
        <v>152</v>
      </c>
      <c r="S139" s="57">
        <v>8000</v>
      </c>
      <c r="T139" s="58"/>
      <c r="U139" s="57">
        <f t="shared" si="54"/>
        <v>8000</v>
      </c>
      <c r="V139" s="57">
        <f t="shared" si="55"/>
        <v>7840</v>
      </c>
      <c r="W139" s="57">
        <f t="shared" si="56"/>
        <v>160</v>
      </c>
      <c r="X139" s="57">
        <f t="shared" si="57"/>
        <v>2000</v>
      </c>
      <c r="Y139" s="57"/>
      <c r="Z139" s="57">
        <f t="shared" si="58"/>
        <v>2000</v>
      </c>
      <c r="AA139" s="57">
        <f t="shared" ref="AA139:AA168" si="59">Z139-AB139</f>
        <v>1940</v>
      </c>
      <c r="AB139" s="57">
        <f t="shared" ref="AB139:AB154" si="60">Z139*0.03</f>
        <v>60</v>
      </c>
      <c r="AC139" s="56"/>
      <c r="AD139" s="56"/>
      <c r="AE139" s="56"/>
      <c r="AF139" s="56"/>
    </row>
    <row r="140" spans="1:32" s="59" customFormat="1" ht="31.15" customHeight="1">
      <c r="A140" s="54">
        <v>5</v>
      </c>
      <c r="B140" s="63" t="s">
        <v>318</v>
      </c>
      <c r="C140" s="55"/>
      <c r="D140" s="55"/>
      <c r="E140" s="56"/>
      <c r="F140" s="56"/>
      <c r="G140" s="56"/>
      <c r="H140" s="56"/>
      <c r="I140" s="56"/>
      <c r="J140" s="56"/>
      <c r="K140" s="56"/>
      <c r="L140" s="56"/>
      <c r="M140" s="56"/>
      <c r="N140" s="56"/>
      <c r="O140" s="56"/>
      <c r="P140" s="56"/>
      <c r="Q140" s="56"/>
      <c r="R140" s="54" t="s">
        <v>266</v>
      </c>
      <c r="S140" s="57">
        <v>7500</v>
      </c>
      <c r="T140" s="58"/>
      <c r="U140" s="57">
        <f t="shared" si="54"/>
        <v>7500</v>
      </c>
      <c r="V140" s="57">
        <f t="shared" si="55"/>
        <v>7350</v>
      </c>
      <c r="W140" s="57">
        <f t="shared" si="56"/>
        <v>150</v>
      </c>
      <c r="X140" s="57">
        <f t="shared" si="57"/>
        <v>0</v>
      </c>
      <c r="Y140" s="57"/>
      <c r="Z140" s="57"/>
      <c r="AA140" s="57"/>
      <c r="AB140" s="57"/>
      <c r="AC140" s="56"/>
      <c r="AD140" s="56"/>
      <c r="AE140" s="56"/>
      <c r="AF140" s="56"/>
    </row>
    <row r="141" spans="1:32" s="59" customFormat="1" ht="31.15" customHeight="1">
      <c r="A141" s="54">
        <v>6</v>
      </c>
      <c r="B141" s="63" t="s">
        <v>319</v>
      </c>
      <c r="C141" s="55"/>
      <c r="D141" s="55"/>
      <c r="E141" s="56"/>
      <c r="F141" s="56"/>
      <c r="G141" s="56"/>
      <c r="H141" s="56"/>
      <c r="I141" s="56"/>
      <c r="J141" s="56"/>
      <c r="K141" s="56"/>
      <c r="L141" s="56"/>
      <c r="M141" s="56"/>
      <c r="N141" s="56"/>
      <c r="O141" s="56"/>
      <c r="P141" s="56"/>
      <c r="Q141" s="56"/>
      <c r="R141" s="54" t="s">
        <v>263</v>
      </c>
      <c r="S141" s="57">
        <v>6900</v>
      </c>
      <c r="T141" s="58">
        <f t="shared" ref="T141" si="61">T140</f>
        <v>0</v>
      </c>
      <c r="U141" s="57">
        <f t="shared" si="54"/>
        <v>6900</v>
      </c>
      <c r="V141" s="57">
        <f t="shared" si="55"/>
        <v>6762</v>
      </c>
      <c r="W141" s="57">
        <f t="shared" si="56"/>
        <v>138</v>
      </c>
      <c r="X141" s="57"/>
      <c r="Y141" s="57"/>
      <c r="Z141" s="57"/>
      <c r="AA141" s="57"/>
      <c r="AB141" s="57"/>
      <c r="AC141" s="56"/>
      <c r="AD141" s="56"/>
      <c r="AE141" s="56"/>
      <c r="AF141" s="56"/>
    </row>
    <row r="142" spans="1:32" s="59" customFormat="1" ht="31.15" customHeight="1">
      <c r="A142" s="54">
        <v>7</v>
      </c>
      <c r="B142" s="63" t="s">
        <v>320</v>
      </c>
      <c r="C142" s="55"/>
      <c r="D142" s="55"/>
      <c r="E142" s="56"/>
      <c r="F142" s="56"/>
      <c r="G142" s="56"/>
      <c r="H142" s="56"/>
      <c r="I142" s="56"/>
      <c r="J142" s="56"/>
      <c r="K142" s="56"/>
      <c r="L142" s="56"/>
      <c r="M142" s="56"/>
      <c r="N142" s="56"/>
      <c r="O142" s="56"/>
      <c r="P142" s="56"/>
      <c r="Q142" s="56"/>
      <c r="R142" s="54" t="s">
        <v>265</v>
      </c>
      <c r="S142" s="57">
        <v>5000</v>
      </c>
      <c r="T142" s="58">
        <f t="shared" ref="T142:Y142" si="62">T140</f>
        <v>0</v>
      </c>
      <c r="U142" s="57">
        <f t="shared" si="54"/>
        <v>5000</v>
      </c>
      <c r="V142" s="57">
        <f t="shared" si="55"/>
        <v>4900</v>
      </c>
      <c r="W142" s="57">
        <f t="shared" si="56"/>
        <v>100</v>
      </c>
      <c r="X142" s="57">
        <f t="shared" si="62"/>
        <v>0</v>
      </c>
      <c r="Y142" s="57">
        <f t="shared" si="62"/>
        <v>0</v>
      </c>
      <c r="Z142" s="57"/>
      <c r="AA142" s="57"/>
      <c r="AB142" s="57"/>
      <c r="AC142" s="56"/>
      <c r="AD142" s="56"/>
      <c r="AE142" s="56"/>
      <c r="AF142" s="56"/>
    </row>
    <row r="143" spans="1:32" s="59" customFormat="1" ht="31.15" customHeight="1">
      <c r="A143" s="54">
        <v>8</v>
      </c>
      <c r="B143" s="63" t="s">
        <v>321</v>
      </c>
      <c r="C143" s="55"/>
      <c r="D143" s="55"/>
      <c r="E143" s="56"/>
      <c r="F143" s="56"/>
      <c r="G143" s="56"/>
      <c r="H143" s="56"/>
      <c r="I143" s="56"/>
      <c r="J143" s="56"/>
      <c r="K143" s="56"/>
      <c r="L143" s="56"/>
      <c r="M143" s="56"/>
      <c r="N143" s="56"/>
      <c r="O143" s="56"/>
      <c r="P143" s="56"/>
      <c r="Q143" s="56"/>
      <c r="R143" s="54" t="s">
        <v>247</v>
      </c>
      <c r="S143" s="57">
        <v>4500</v>
      </c>
      <c r="T143" s="58">
        <f t="shared" ref="T143:Y143" si="63">T140</f>
        <v>0</v>
      </c>
      <c r="U143" s="57">
        <f t="shared" si="54"/>
        <v>4500</v>
      </c>
      <c r="V143" s="57">
        <f t="shared" si="55"/>
        <v>4410</v>
      </c>
      <c r="W143" s="57">
        <f t="shared" si="56"/>
        <v>90</v>
      </c>
      <c r="X143" s="57">
        <f>Z143</f>
        <v>1125</v>
      </c>
      <c r="Y143" s="57">
        <f t="shared" si="63"/>
        <v>0</v>
      </c>
      <c r="Z143" s="57">
        <f t="shared" si="58"/>
        <v>1125</v>
      </c>
      <c r="AA143" s="57">
        <f t="shared" si="59"/>
        <v>1091.25</v>
      </c>
      <c r="AB143" s="57">
        <f t="shared" si="60"/>
        <v>33.75</v>
      </c>
      <c r="AC143" s="56"/>
      <c r="AD143" s="56"/>
      <c r="AE143" s="56"/>
      <c r="AF143" s="56"/>
    </row>
    <row r="144" spans="1:32" s="59" customFormat="1" ht="31.15" customHeight="1">
      <c r="A144" s="54">
        <v>9</v>
      </c>
      <c r="B144" s="63" t="s">
        <v>360</v>
      </c>
      <c r="C144" s="55"/>
      <c r="D144" s="55"/>
      <c r="E144" s="56"/>
      <c r="F144" s="56"/>
      <c r="G144" s="56"/>
      <c r="H144" s="56"/>
      <c r="I144" s="56"/>
      <c r="J144" s="56"/>
      <c r="K144" s="56"/>
      <c r="L144" s="56"/>
      <c r="M144" s="56"/>
      <c r="N144" s="56"/>
      <c r="O144" s="56"/>
      <c r="P144" s="56"/>
      <c r="Q144" s="56"/>
      <c r="R144" s="54" t="s">
        <v>252</v>
      </c>
      <c r="S144" s="57">
        <v>6500</v>
      </c>
      <c r="T144" s="58">
        <f t="shared" ref="T144" si="64">T140</f>
        <v>0</v>
      </c>
      <c r="U144" s="57">
        <f t="shared" si="54"/>
        <v>6500</v>
      </c>
      <c r="V144" s="57">
        <f t="shared" si="55"/>
        <v>6370</v>
      </c>
      <c r="W144" s="57">
        <f t="shared" si="56"/>
        <v>130</v>
      </c>
      <c r="X144" s="57"/>
      <c r="Y144" s="57"/>
      <c r="Z144" s="57"/>
      <c r="AA144" s="57"/>
      <c r="AB144" s="57"/>
      <c r="AC144" s="56"/>
      <c r="AD144" s="56"/>
      <c r="AE144" s="56"/>
      <c r="AF144" s="56"/>
    </row>
    <row r="145" spans="1:32" s="59" customFormat="1" ht="31.15" customHeight="1">
      <c r="A145" s="54">
        <v>10</v>
      </c>
      <c r="B145" s="63" t="s">
        <v>322</v>
      </c>
      <c r="C145" s="55"/>
      <c r="D145" s="55"/>
      <c r="E145" s="56"/>
      <c r="F145" s="56"/>
      <c r="G145" s="56"/>
      <c r="H145" s="56"/>
      <c r="I145" s="56"/>
      <c r="J145" s="56"/>
      <c r="K145" s="56"/>
      <c r="L145" s="56"/>
      <c r="M145" s="56"/>
      <c r="N145" s="56"/>
      <c r="O145" s="56"/>
      <c r="P145" s="56"/>
      <c r="Q145" s="56"/>
      <c r="R145" s="54" t="s">
        <v>155</v>
      </c>
      <c r="S145" s="57">
        <v>5500</v>
      </c>
      <c r="T145" s="58">
        <f t="shared" ref="T145:Y145" si="65">T140</f>
        <v>0</v>
      </c>
      <c r="U145" s="57">
        <f t="shared" si="54"/>
        <v>5500</v>
      </c>
      <c r="V145" s="57">
        <f t="shared" si="55"/>
        <v>5390</v>
      </c>
      <c r="W145" s="57">
        <f t="shared" si="56"/>
        <v>110</v>
      </c>
      <c r="X145" s="57">
        <f t="shared" si="65"/>
        <v>0</v>
      </c>
      <c r="Y145" s="57">
        <f t="shared" si="65"/>
        <v>0</v>
      </c>
      <c r="Z145" s="57"/>
      <c r="AA145" s="57"/>
      <c r="AB145" s="57"/>
      <c r="AC145" s="56"/>
      <c r="AD145" s="56"/>
      <c r="AE145" s="56"/>
      <c r="AF145" s="56"/>
    </row>
    <row r="146" spans="1:32" s="59" customFormat="1" ht="31.15" customHeight="1">
      <c r="A146" s="54">
        <v>11</v>
      </c>
      <c r="B146" s="63" t="s">
        <v>323</v>
      </c>
      <c r="C146" s="55"/>
      <c r="D146" s="55"/>
      <c r="E146" s="56"/>
      <c r="F146" s="56"/>
      <c r="G146" s="56"/>
      <c r="H146" s="56"/>
      <c r="I146" s="56"/>
      <c r="J146" s="56"/>
      <c r="K146" s="56"/>
      <c r="L146" s="56"/>
      <c r="M146" s="56"/>
      <c r="N146" s="56"/>
      <c r="O146" s="56"/>
      <c r="P146" s="56"/>
      <c r="Q146" s="56"/>
      <c r="R146" s="54" t="s">
        <v>159</v>
      </c>
      <c r="S146" s="57">
        <v>6500</v>
      </c>
      <c r="T146" s="58">
        <f t="shared" ref="T146" si="66">T140</f>
        <v>0</v>
      </c>
      <c r="U146" s="57">
        <f t="shared" si="54"/>
        <v>6500</v>
      </c>
      <c r="V146" s="57">
        <f t="shared" si="55"/>
        <v>6370</v>
      </c>
      <c r="W146" s="57">
        <f t="shared" si="56"/>
        <v>130</v>
      </c>
      <c r="X146" s="57"/>
      <c r="Y146" s="57"/>
      <c r="Z146" s="57"/>
      <c r="AA146" s="57"/>
      <c r="AB146" s="57"/>
      <c r="AC146" s="56"/>
      <c r="AD146" s="56"/>
      <c r="AE146" s="56"/>
      <c r="AF146" s="56"/>
    </row>
    <row r="147" spans="1:32" s="59" customFormat="1" ht="31.15" customHeight="1">
      <c r="A147" s="54">
        <v>12</v>
      </c>
      <c r="B147" s="63" t="s">
        <v>324</v>
      </c>
      <c r="C147" s="55"/>
      <c r="D147" s="55"/>
      <c r="E147" s="56"/>
      <c r="F147" s="56"/>
      <c r="G147" s="56"/>
      <c r="H147" s="56"/>
      <c r="I147" s="56"/>
      <c r="J147" s="56"/>
      <c r="K147" s="56"/>
      <c r="L147" s="56"/>
      <c r="M147" s="56"/>
      <c r="N147" s="56"/>
      <c r="O147" s="56"/>
      <c r="P147" s="56"/>
      <c r="Q147" s="56"/>
      <c r="R147" s="54" t="s">
        <v>271</v>
      </c>
      <c r="S147" s="57">
        <v>6500</v>
      </c>
      <c r="T147" s="58">
        <f t="shared" ref="T147:Y147" si="67">T140</f>
        <v>0</v>
      </c>
      <c r="U147" s="57">
        <f t="shared" si="54"/>
        <v>6500</v>
      </c>
      <c r="V147" s="57">
        <f t="shared" si="55"/>
        <v>6370</v>
      </c>
      <c r="W147" s="57">
        <f t="shared" si="56"/>
        <v>130</v>
      </c>
      <c r="X147" s="57">
        <f>Z147</f>
        <v>1950</v>
      </c>
      <c r="Y147" s="57">
        <f t="shared" si="67"/>
        <v>0</v>
      </c>
      <c r="Z147" s="57">
        <f>U147*30%</f>
        <v>1950</v>
      </c>
      <c r="AA147" s="57">
        <f t="shared" si="59"/>
        <v>1891.5</v>
      </c>
      <c r="AB147" s="57">
        <f t="shared" si="60"/>
        <v>58.5</v>
      </c>
      <c r="AC147" s="56"/>
      <c r="AD147" s="56"/>
      <c r="AE147" s="56"/>
      <c r="AF147" s="56"/>
    </row>
    <row r="148" spans="1:32" s="59" customFormat="1" ht="31.15" customHeight="1">
      <c r="A148" s="54">
        <v>13</v>
      </c>
      <c r="B148" s="63" t="s">
        <v>325</v>
      </c>
      <c r="C148" s="55"/>
      <c r="D148" s="55"/>
      <c r="E148" s="56"/>
      <c r="F148" s="56"/>
      <c r="G148" s="56"/>
      <c r="H148" s="56"/>
      <c r="I148" s="56"/>
      <c r="J148" s="56"/>
      <c r="K148" s="56"/>
      <c r="L148" s="56"/>
      <c r="M148" s="56"/>
      <c r="N148" s="56"/>
      <c r="O148" s="56"/>
      <c r="P148" s="56"/>
      <c r="Q148" s="56"/>
      <c r="R148" s="54" t="s">
        <v>339</v>
      </c>
      <c r="S148" s="57">
        <v>8900</v>
      </c>
      <c r="T148" s="58">
        <f t="shared" ref="T148:Y148" si="68">T140</f>
        <v>0</v>
      </c>
      <c r="U148" s="57">
        <f t="shared" si="54"/>
        <v>8900</v>
      </c>
      <c r="V148" s="57">
        <f t="shared" si="55"/>
        <v>8722</v>
      </c>
      <c r="W148" s="57">
        <f t="shared" si="56"/>
        <v>178</v>
      </c>
      <c r="X148" s="57">
        <f t="shared" si="68"/>
        <v>0</v>
      </c>
      <c r="Y148" s="57">
        <f t="shared" si="68"/>
        <v>0</v>
      </c>
      <c r="Z148" s="57"/>
      <c r="AA148" s="57"/>
      <c r="AB148" s="57"/>
      <c r="AC148" s="56"/>
      <c r="AD148" s="56"/>
      <c r="AE148" s="56"/>
      <c r="AF148" s="56"/>
    </row>
    <row r="149" spans="1:32" s="59" customFormat="1" ht="31.15" customHeight="1">
      <c r="A149" s="54">
        <v>14</v>
      </c>
      <c r="B149" s="63" t="s">
        <v>326</v>
      </c>
      <c r="C149" s="55"/>
      <c r="D149" s="55"/>
      <c r="E149" s="56"/>
      <c r="F149" s="56"/>
      <c r="G149" s="56"/>
      <c r="H149" s="56"/>
      <c r="I149" s="56"/>
      <c r="J149" s="56"/>
      <c r="K149" s="56"/>
      <c r="L149" s="56"/>
      <c r="M149" s="56"/>
      <c r="N149" s="56"/>
      <c r="O149" s="56"/>
      <c r="P149" s="56"/>
      <c r="Q149" s="56"/>
      <c r="R149" s="54" t="s">
        <v>273</v>
      </c>
      <c r="S149" s="57">
        <v>7600</v>
      </c>
      <c r="T149" s="58">
        <f t="shared" ref="T149:Y149" si="69">T140</f>
        <v>0</v>
      </c>
      <c r="U149" s="57">
        <f t="shared" si="54"/>
        <v>7600</v>
      </c>
      <c r="V149" s="57">
        <f t="shared" si="55"/>
        <v>7448</v>
      </c>
      <c r="W149" s="57">
        <f t="shared" si="56"/>
        <v>152</v>
      </c>
      <c r="X149" s="57">
        <f t="shared" si="69"/>
        <v>0</v>
      </c>
      <c r="Y149" s="57">
        <f t="shared" si="69"/>
        <v>0</v>
      </c>
      <c r="Z149" s="57"/>
      <c r="AA149" s="57"/>
      <c r="AB149" s="57"/>
      <c r="AC149" s="56"/>
      <c r="AD149" s="56"/>
      <c r="AE149" s="56"/>
      <c r="AF149" s="56"/>
    </row>
    <row r="150" spans="1:32" s="59" customFormat="1" ht="31.15" customHeight="1">
      <c r="A150" s="54">
        <v>15</v>
      </c>
      <c r="B150" s="63" t="s">
        <v>327</v>
      </c>
      <c r="C150" s="55"/>
      <c r="D150" s="55"/>
      <c r="E150" s="56"/>
      <c r="F150" s="56"/>
      <c r="G150" s="56"/>
      <c r="H150" s="56"/>
      <c r="I150" s="56"/>
      <c r="J150" s="56"/>
      <c r="K150" s="56"/>
      <c r="L150" s="56"/>
      <c r="M150" s="56"/>
      <c r="N150" s="56"/>
      <c r="O150" s="56"/>
      <c r="P150" s="56"/>
      <c r="Q150" s="56"/>
      <c r="R150" s="54" t="s">
        <v>256</v>
      </c>
      <c r="S150" s="57">
        <v>8500</v>
      </c>
      <c r="T150" s="58">
        <f t="shared" ref="T150:Y150" si="70">T140</f>
        <v>0</v>
      </c>
      <c r="U150" s="57">
        <f t="shared" si="54"/>
        <v>8500</v>
      </c>
      <c r="V150" s="57">
        <f t="shared" si="55"/>
        <v>8330</v>
      </c>
      <c r="W150" s="57">
        <f t="shared" si="56"/>
        <v>170</v>
      </c>
      <c r="X150" s="57">
        <f>Z150</f>
        <v>2125</v>
      </c>
      <c r="Y150" s="57">
        <f t="shared" si="70"/>
        <v>0</v>
      </c>
      <c r="Z150" s="57">
        <f t="shared" si="58"/>
        <v>2125</v>
      </c>
      <c r="AA150" s="57">
        <f t="shared" si="59"/>
        <v>2061.25</v>
      </c>
      <c r="AB150" s="57">
        <f t="shared" si="60"/>
        <v>63.75</v>
      </c>
      <c r="AC150" s="56"/>
      <c r="AD150" s="56"/>
      <c r="AE150" s="56"/>
      <c r="AF150" s="56"/>
    </row>
    <row r="151" spans="1:32" s="59" customFormat="1" ht="31.15" customHeight="1">
      <c r="A151" s="54">
        <v>16</v>
      </c>
      <c r="B151" s="63" t="s">
        <v>328</v>
      </c>
      <c r="C151" s="55"/>
      <c r="D151" s="55"/>
      <c r="E151" s="56"/>
      <c r="F151" s="56"/>
      <c r="G151" s="56"/>
      <c r="H151" s="56"/>
      <c r="I151" s="56"/>
      <c r="J151" s="56"/>
      <c r="K151" s="56"/>
      <c r="L151" s="56"/>
      <c r="M151" s="56"/>
      <c r="N151" s="56"/>
      <c r="O151" s="56"/>
      <c r="P151" s="56"/>
      <c r="Q151" s="56"/>
      <c r="R151" s="54" t="s">
        <v>277</v>
      </c>
      <c r="S151" s="57">
        <v>7600</v>
      </c>
      <c r="T151" s="58">
        <f t="shared" ref="T151:Y151" si="71">T140</f>
        <v>0</v>
      </c>
      <c r="U151" s="57">
        <f t="shared" si="54"/>
        <v>7600</v>
      </c>
      <c r="V151" s="57">
        <f t="shared" si="55"/>
        <v>7448</v>
      </c>
      <c r="W151" s="57">
        <f t="shared" si="56"/>
        <v>152</v>
      </c>
      <c r="X151" s="57">
        <f t="shared" ref="X151:X168" si="72">Z151</f>
        <v>1900</v>
      </c>
      <c r="Y151" s="57">
        <f t="shared" si="71"/>
        <v>0</v>
      </c>
      <c r="Z151" s="57">
        <f t="shared" si="58"/>
        <v>1900</v>
      </c>
      <c r="AA151" s="57">
        <f t="shared" si="59"/>
        <v>1843</v>
      </c>
      <c r="AB151" s="57">
        <f t="shared" si="60"/>
        <v>57</v>
      </c>
      <c r="AC151" s="56"/>
      <c r="AD151" s="56"/>
      <c r="AE151" s="56"/>
      <c r="AF151" s="56"/>
    </row>
    <row r="152" spans="1:32" s="59" customFormat="1" ht="31.15" customHeight="1">
      <c r="A152" s="54">
        <v>17</v>
      </c>
      <c r="B152" s="63" t="s">
        <v>329</v>
      </c>
      <c r="C152" s="55"/>
      <c r="D152" s="55"/>
      <c r="E152" s="56"/>
      <c r="F152" s="56"/>
      <c r="G152" s="56"/>
      <c r="H152" s="56"/>
      <c r="I152" s="56"/>
      <c r="J152" s="56"/>
      <c r="K152" s="56"/>
      <c r="L152" s="56"/>
      <c r="M152" s="56"/>
      <c r="N152" s="56"/>
      <c r="O152" s="56"/>
      <c r="P152" s="56"/>
      <c r="Q152" s="56"/>
      <c r="R152" s="54" t="s">
        <v>274</v>
      </c>
      <c r="S152" s="57">
        <v>5600</v>
      </c>
      <c r="T152" s="58">
        <f t="shared" ref="T152:Y152" si="73">T140</f>
        <v>0</v>
      </c>
      <c r="U152" s="57">
        <f t="shared" si="54"/>
        <v>5600</v>
      </c>
      <c r="V152" s="57">
        <f t="shared" si="55"/>
        <v>5488</v>
      </c>
      <c r="W152" s="57">
        <f t="shared" si="56"/>
        <v>112</v>
      </c>
      <c r="X152" s="57">
        <f t="shared" si="72"/>
        <v>1400</v>
      </c>
      <c r="Y152" s="57">
        <f t="shared" si="73"/>
        <v>0</v>
      </c>
      <c r="Z152" s="57">
        <f t="shared" si="58"/>
        <v>1400</v>
      </c>
      <c r="AA152" s="57">
        <f t="shared" si="59"/>
        <v>1358</v>
      </c>
      <c r="AB152" s="57">
        <f t="shared" si="60"/>
        <v>42</v>
      </c>
      <c r="AC152" s="56"/>
      <c r="AD152" s="56"/>
      <c r="AE152" s="56"/>
      <c r="AF152" s="56"/>
    </row>
    <row r="153" spans="1:32" s="59" customFormat="1" ht="31.15" customHeight="1">
      <c r="A153" s="54">
        <v>18</v>
      </c>
      <c r="B153" s="63" t="s">
        <v>330</v>
      </c>
      <c r="C153" s="55"/>
      <c r="D153" s="55"/>
      <c r="E153" s="56"/>
      <c r="F153" s="56"/>
      <c r="G153" s="56"/>
      <c r="H153" s="56"/>
      <c r="I153" s="56"/>
      <c r="J153" s="56"/>
      <c r="K153" s="56"/>
      <c r="L153" s="56"/>
      <c r="M153" s="56"/>
      <c r="N153" s="56"/>
      <c r="O153" s="56"/>
      <c r="P153" s="56"/>
      <c r="Q153" s="56"/>
      <c r="R153" s="54" t="s">
        <v>275</v>
      </c>
      <c r="S153" s="57">
        <v>7000</v>
      </c>
      <c r="T153" s="58">
        <f t="shared" ref="T153:Y153" si="74">T140</f>
        <v>0</v>
      </c>
      <c r="U153" s="57">
        <f t="shared" si="54"/>
        <v>7000</v>
      </c>
      <c r="V153" s="57">
        <f t="shared" si="55"/>
        <v>6860</v>
      </c>
      <c r="W153" s="57">
        <f t="shared" si="56"/>
        <v>140</v>
      </c>
      <c r="X153" s="57">
        <f t="shared" si="72"/>
        <v>1750</v>
      </c>
      <c r="Y153" s="57">
        <f t="shared" si="74"/>
        <v>0</v>
      </c>
      <c r="Z153" s="57">
        <f t="shared" si="58"/>
        <v>1750</v>
      </c>
      <c r="AA153" s="57">
        <f t="shared" si="59"/>
        <v>1697.5</v>
      </c>
      <c r="AB153" s="57">
        <f t="shared" si="60"/>
        <v>52.5</v>
      </c>
      <c r="AC153" s="56"/>
      <c r="AD153" s="56"/>
      <c r="AE153" s="56"/>
      <c r="AF153" s="56"/>
    </row>
    <row r="154" spans="1:32" s="59" customFormat="1" ht="31.15" customHeight="1">
      <c r="A154" s="54">
        <v>19</v>
      </c>
      <c r="B154" s="63" t="s">
        <v>331</v>
      </c>
      <c r="C154" s="55"/>
      <c r="D154" s="55"/>
      <c r="E154" s="56"/>
      <c r="F154" s="56"/>
      <c r="G154" s="56"/>
      <c r="H154" s="56"/>
      <c r="I154" s="56"/>
      <c r="J154" s="56"/>
      <c r="K154" s="56"/>
      <c r="L154" s="56"/>
      <c r="M154" s="56"/>
      <c r="N154" s="56"/>
      <c r="O154" s="56"/>
      <c r="P154" s="56"/>
      <c r="Q154" s="56"/>
      <c r="R154" s="54" t="s">
        <v>255</v>
      </c>
      <c r="S154" s="57">
        <v>7000</v>
      </c>
      <c r="T154" s="58">
        <f t="shared" ref="T154:Y154" si="75">T140</f>
        <v>0</v>
      </c>
      <c r="U154" s="57">
        <f t="shared" si="54"/>
        <v>7000</v>
      </c>
      <c r="V154" s="57">
        <f t="shared" si="55"/>
        <v>6860</v>
      </c>
      <c r="W154" s="57">
        <f t="shared" si="56"/>
        <v>140</v>
      </c>
      <c r="X154" s="57">
        <f>X153</f>
        <v>1750</v>
      </c>
      <c r="Y154" s="57">
        <f t="shared" si="75"/>
        <v>0</v>
      </c>
      <c r="Z154" s="57">
        <f>Z153</f>
        <v>1750</v>
      </c>
      <c r="AA154" s="57">
        <f t="shared" si="59"/>
        <v>1697.5</v>
      </c>
      <c r="AB154" s="57">
        <f t="shared" si="60"/>
        <v>52.5</v>
      </c>
      <c r="AC154" s="56"/>
      <c r="AD154" s="56"/>
      <c r="AE154" s="56"/>
      <c r="AF154" s="56"/>
    </row>
    <row r="155" spans="1:32" s="59" customFormat="1" ht="31.15" customHeight="1">
      <c r="A155" s="54">
        <v>20</v>
      </c>
      <c r="B155" s="63" t="s">
        <v>332</v>
      </c>
      <c r="C155" s="55"/>
      <c r="D155" s="55"/>
      <c r="E155" s="56"/>
      <c r="F155" s="56"/>
      <c r="G155" s="56"/>
      <c r="H155" s="56"/>
      <c r="I155" s="56"/>
      <c r="J155" s="56"/>
      <c r="K155" s="56"/>
      <c r="L155" s="56"/>
      <c r="M155" s="56"/>
      <c r="N155" s="56"/>
      <c r="O155" s="56"/>
      <c r="P155" s="56"/>
      <c r="Q155" s="56"/>
      <c r="R155" s="54" t="s">
        <v>240</v>
      </c>
      <c r="S155" s="57">
        <v>5000</v>
      </c>
      <c r="T155" s="58">
        <f t="shared" ref="T155" si="76">T140</f>
        <v>0</v>
      </c>
      <c r="U155" s="57">
        <f t="shared" si="54"/>
        <v>5000</v>
      </c>
      <c r="V155" s="57">
        <f t="shared" si="55"/>
        <v>4900</v>
      </c>
      <c r="W155" s="57">
        <f t="shared" si="56"/>
        <v>100</v>
      </c>
      <c r="X155" s="57"/>
      <c r="Y155" s="57"/>
      <c r="Z155" s="57"/>
      <c r="AA155" s="57"/>
      <c r="AB155" s="57"/>
      <c r="AC155" s="56"/>
      <c r="AD155" s="56"/>
      <c r="AE155" s="56"/>
      <c r="AF155" s="56"/>
    </row>
    <row r="156" spans="1:32" s="59" customFormat="1" ht="31.15" customHeight="1">
      <c r="A156" s="54">
        <v>21</v>
      </c>
      <c r="B156" s="63" t="s">
        <v>333</v>
      </c>
      <c r="C156" s="55"/>
      <c r="D156" s="55"/>
      <c r="E156" s="56"/>
      <c r="F156" s="56"/>
      <c r="G156" s="56"/>
      <c r="H156" s="56"/>
      <c r="I156" s="56"/>
      <c r="J156" s="56"/>
      <c r="K156" s="56"/>
      <c r="L156" s="56"/>
      <c r="M156" s="56"/>
      <c r="N156" s="56"/>
      <c r="O156" s="56"/>
      <c r="P156" s="56"/>
      <c r="Q156" s="56"/>
      <c r="R156" s="54" t="s">
        <v>267</v>
      </c>
      <c r="S156" s="57">
        <v>6500</v>
      </c>
      <c r="T156" s="58">
        <f t="shared" ref="T156" si="77">T140</f>
        <v>0</v>
      </c>
      <c r="U156" s="57">
        <f t="shared" si="54"/>
        <v>6500</v>
      </c>
      <c r="V156" s="57">
        <f t="shared" si="55"/>
        <v>6370</v>
      </c>
      <c r="W156" s="57">
        <f t="shared" si="56"/>
        <v>130</v>
      </c>
      <c r="X156" s="57"/>
      <c r="Y156" s="57"/>
      <c r="Z156" s="57"/>
      <c r="AA156" s="57"/>
      <c r="AB156" s="57"/>
      <c r="AC156" s="56"/>
      <c r="AD156" s="56"/>
      <c r="AE156" s="56"/>
      <c r="AF156" s="56"/>
    </row>
    <row r="157" spans="1:32" s="59" customFormat="1" ht="31.15" customHeight="1">
      <c r="A157" s="54">
        <v>22</v>
      </c>
      <c r="B157" s="63" t="s">
        <v>334</v>
      </c>
      <c r="C157" s="55"/>
      <c r="D157" s="55"/>
      <c r="E157" s="56"/>
      <c r="F157" s="56"/>
      <c r="G157" s="56"/>
      <c r="H157" s="56"/>
      <c r="I157" s="56"/>
      <c r="J157" s="56"/>
      <c r="K157" s="56"/>
      <c r="L157" s="56"/>
      <c r="M157" s="56"/>
      <c r="N157" s="56"/>
      <c r="O157" s="56"/>
      <c r="P157" s="56"/>
      <c r="Q157" s="56"/>
      <c r="R157" s="54" t="s">
        <v>270</v>
      </c>
      <c r="S157" s="57">
        <v>7000</v>
      </c>
      <c r="T157" s="58">
        <f t="shared" ref="T157:Y157" si="78">T140</f>
        <v>0</v>
      </c>
      <c r="U157" s="57">
        <f t="shared" si="54"/>
        <v>7000</v>
      </c>
      <c r="V157" s="57">
        <f t="shared" si="55"/>
        <v>6860</v>
      </c>
      <c r="W157" s="57">
        <f t="shared" si="56"/>
        <v>140</v>
      </c>
      <c r="X157" s="57">
        <f t="shared" si="72"/>
        <v>0</v>
      </c>
      <c r="Y157" s="57">
        <f t="shared" si="78"/>
        <v>0</v>
      </c>
      <c r="Z157" s="57"/>
      <c r="AA157" s="57"/>
      <c r="AB157" s="57"/>
      <c r="AC157" s="56"/>
      <c r="AD157" s="56"/>
      <c r="AE157" s="56"/>
      <c r="AF157" s="56"/>
    </row>
    <row r="158" spans="1:32" s="59" customFormat="1" ht="31.15" customHeight="1">
      <c r="A158" s="54">
        <v>23</v>
      </c>
      <c r="B158" s="63" t="s">
        <v>335</v>
      </c>
      <c r="C158" s="55"/>
      <c r="D158" s="55"/>
      <c r="E158" s="56"/>
      <c r="F158" s="56"/>
      <c r="G158" s="56"/>
      <c r="H158" s="56"/>
      <c r="I158" s="56"/>
      <c r="J158" s="56"/>
      <c r="K158" s="56"/>
      <c r="L158" s="56"/>
      <c r="M158" s="56"/>
      <c r="N158" s="56"/>
      <c r="O158" s="56"/>
      <c r="P158" s="56"/>
      <c r="Q158" s="56"/>
      <c r="R158" s="54" t="s">
        <v>238</v>
      </c>
      <c r="S158" s="57">
        <v>7600</v>
      </c>
      <c r="T158" s="58">
        <f t="shared" ref="T158:Y158" si="79">T141</f>
        <v>0</v>
      </c>
      <c r="U158" s="57">
        <f t="shared" si="54"/>
        <v>7600</v>
      </c>
      <c r="V158" s="57">
        <f t="shared" si="55"/>
        <v>7448</v>
      </c>
      <c r="W158" s="57">
        <f t="shared" si="56"/>
        <v>152</v>
      </c>
      <c r="X158" s="57">
        <f t="shared" si="72"/>
        <v>0</v>
      </c>
      <c r="Y158" s="57">
        <f t="shared" si="79"/>
        <v>0</v>
      </c>
      <c r="Z158" s="57"/>
      <c r="AA158" s="57"/>
      <c r="AB158" s="57"/>
      <c r="AC158" s="56"/>
      <c r="AD158" s="56"/>
      <c r="AE158" s="56"/>
      <c r="AF158" s="56"/>
    </row>
    <row r="159" spans="1:32" s="59" customFormat="1" ht="31.15" customHeight="1">
      <c r="A159" s="54">
        <v>24</v>
      </c>
      <c r="B159" s="63" t="s">
        <v>336</v>
      </c>
      <c r="C159" s="55"/>
      <c r="D159" s="55"/>
      <c r="E159" s="56"/>
      <c r="F159" s="56"/>
      <c r="G159" s="56"/>
      <c r="H159" s="56"/>
      <c r="I159" s="56"/>
      <c r="J159" s="56"/>
      <c r="K159" s="56"/>
      <c r="L159" s="56"/>
      <c r="M159" s="56"/>
      <c r="N159" s="56"/>
      <c r="O159" s="56"/>
      <c r="P159" s="56"/>
      <c r="Q159" s="56"/>
      <c r="R159" s="54" t="s">
        <v>268</v>
      </c>
      <c r="S159" s="57">
        <v>6000</v>
      </c>
      <c r="T159" s="58">
        <f t="shared" ref="T159:Y159" si="80">T142</f>
        <v>0</v>
      </c>
      <c r="U159" s="57">
        <f t="shared" si="54"/>
        <v>6000</v>
      </c>
      <c r="V159" s="57">
        <f t="shared" si="55"/>
        <v>5880</v>
      </c>
      <c r="W159" s="57">
        <f t="shared" si="56"/>
        <v>120</v>
      </c>
      <c r="X159" s="57">
        <f t="shared" si="72"/>
        <v>0</v>
      </c>
      <c r="Y159" s="57">
        <f t="shared" si="80"/>
        <v>0</v>
      </c>
      <c r="Z159" s="57"/>
      <c r="AA159" s="57"/>
      <c r="AB159" s="57"/>
      <c r="AC159" s="56"/>
      <c r="AD159" s="56"/>
      <c r="AE159" s="56"/>
      <c r="AF159" s="56"/>
    </row>
    <row r="160" spans="1:32" s="59" customFormat="1" ht="31.15" customHeight="1">
      <c r="A160" s="54">
        <v>25</v>
      </c>
      <c r="B160" s="63" t="s">
        <v>337</v>
      </c>
      <c r="C160" s="55"/>
      <c r="D160" s="55"/>
      <c r="E160" s="56"/>
      <c r="F160" s="56"/>
      <c r="G160" s="56"/>
      <c r="H160" s="56"/>
      <c r="I160" s="56"/>
      <c r="J160" s="56"/>
      <c r="K160" s="56"/>
      <c r="L160" s="56"/>
      <c r="M160" s="56"/>
      <c r="N160" s="56"/>
      <c r="O160" s="56"/>
      <c r="P160" s="56"/>
      <c r="Q160" s="56"/>
      <c r="R160" s="54" t="s">
        <v>269</v>
      </c>
      <c r="S160" s="57">
        <v>7000</v>
      </c>
      <c r="T160" s="58">
        <f t="shared" ref="T160:Y162" si="81">T143</f>
        <v>0</v>
      </c>
      <c r="U160" s="57">
        <f t="shared" si="54"/>
        <v>7000</v>
      </c>
      <c r="V160" s="57">
        <f t="shared" si="55"/>
        <v>6860</v>
      </c>
      <c r="W160" s="57">
        <f t="shared" si="56"/>
        <v>140</v>
      </c>
      <c r="X160" s="57">
        <f t="shared" si="72"/>
        <v>0</v>
      </c>
      <c r="Y160" s="57">
        <f t="shared" si="81"/>
        <v>0</v>
      </c>
      <c r="Z160" s="57"/>
      <c r="AA160" s="57"/>
      <c r="AB160" s="57"/>
      <c r="AC160" s="56"/>
      <c r="AD160" s="56"/>
      <c r="AE160" s="56"/>
      <c r="AF160" s="56"/>
    </row>
    <row r="161" spans="1:32" s="59" customFormat="1" ht="31.15" customHeight="1">
      <c r="A161" s="54">
        <v>26</v>
      </c>
      <c r="B161" s="63" t="s">
        <v>361</v>
      </c>
      <c r="C161" s="55"/>
      <c r="D161" s="55"/>
      <c r="E161" s="56"/>
      <c r="F161" s="56"/>
      <c r="G161" s="56"/>
      <c r="H161" s="56"/>
      <c r="I161" s="56"/>
      <c r="J161" s="56"/>
      <c r="K161" s="56"/>
      <c r="L161" s="56"/>
      <c r="M161" s="56"/>
      <c r="N161" s="56"/>
      <c r="O161" s="56"/>
      <c r="P161" s="56"/>
      <c r="Q161" s="56"/>
      <c r="R161" s="54" t="s">
        <v>262</v>
      </c>
      <c r="S161" s="57">
        <v>6500</v>
      </c>
      <c r="T161" s="58">
        <f t="shared" si="81"/>
        <v>0</v>
      </c>
      <c r="U161" s="57">
        <f>S161</f>
        <v>6500</v>
      </c>
      <c r="V161" s="57">
        <f t="shared" ref="V161:V168" si="82">U161-W161</f>
        <v>6500</v>
      </c>
      <c r="W161" s="57"/>
      <c r="X161" s="57">
        <f t="shared" si="72"/>
        <v>1625</v>
      </c>
      <c r="Y161" s="57">
        <f t="shared" si="81"/>
        <v>0</v>
      </c>
      <c r="Z161" s="57">
        <f t="shared" ref="Z161" si="83">S161*0.25</f>
        <v>1625</v>
      </c>
      <c r="AA161" s="57">
        <f t="shared" si="59"/>
        <v>1576.25</v>
      </c>
      <c r="AB161" s="57">
        <f t="shared" ref="AB161" si="84">Z161*0.03</f>
        <v>48.75</v>
      </c>
      <c r="AC161" s="56"/>
      <c r="AD161" s="56"/>
      <c r="AE161" s="56"/>
      <c r="AF161" s="56"/>
    </row>
    <row r="162" spans="1:32" s="59" customFormat="1" ht="31.15" customHeight="1">
      <c r="A162" s="54">
        <v>27</v>
      </c>
      <c r="B162" s="63" t="s">
        <v>362</v>
      </c>
      <c r="C162" s="55"/>
      <c r="D162" s="55"/>
      <c r="E162" s="56"/>
      <c r="F162" s="56"/>
      <c r="G162" s="56"/>
      <c r="H162" s="56"/>
      <c r="I162" s="56"/>
      <c r="J162" s="56"/>
      <c r="K162" s="56"/>
      <c r="L162" s="56"/>
      <c r="M162" s="56"/>
      <c r="N162" s="56"/>
      <c r="O162" s="56"/>
      <c r="P162" s="56"/>
      <c r="Q162" s="56"/>
      <c r="R162" s="54" t="s">
        <v>277</v>
      </c>
      <c r="S162" s="57">
        <v>6500</v>
      </c>
      <c r="T162" s="58">
        <f t="shared" si="81"/>
        <v>0</v>
      </c>
      <c r="U162" s="57">
        <f t="shared" ref="U162:U167" si="85">S162</f>
        <v>6500</v>
      </c>
      <c r="V162" s="57">
        <f t="shared" si="82"/>
        <v>6500</v>
      </c>
      <c r="W162" s="57"/>
      <c r="X162" s="57"/>
      <c r="Y162" s="57"/>
      <c r="Z162" s="57"/>
      <c r="AA162" s="57"/>
      <c r="AB162" s="57"/>
      <c r="AC162" s="56"/>
      <c r="AD162" s="56"/>
      <c r="AE162" s="56"/>
      <c r="AF162" s="56"/>
    </row>
    <row r="163" spans="1:32" s="59" customFormat="1" ht="31.15" customHeight="1">
      <c r="A163" s="54">
        <v>28</v>
      </c>
      <c r="B163" s="63" t="s">
        <v>366</v>
      </c>
      <c r="C163" s="55"/>
      <c r="D163" s="55"/>
      <c r="E163" s="56"/>
      <c r="F163" s="56"/>
      <c r="G163" s="56"/>
      <c r="H163" s="56"/>
      <c r="I163" s="56"/>
      <c r="J163" s="56"/>
      <c r="K163" s="56"/>
      <c r="L163" s="56"/>
      <c r="M163" s="56"/>
      <c r="N163" s="56"/>
      <c r="O163" s="56"/>
      <c r="P163" s="56"/>
      <c r="Q163" s="56"/>
      <c r="R163" s="54" t="s">
        <v>256</v>
      </c>
      <c r="S163" s="57">
        <v>6500</v>
      </c>
      <c r="T163" s="58">
        <f t="shared" ref="T163" si="86">T146</f>
        <v>0</v>
      </c>
      <c r="U163" s="57">
        <f t="shared" si="85"/>
        <v>6500</v>
      </c>
      <c r="V163" s="57">
        <f t="shared" si="82"/>
        <v>6500</v>
      </c>
      <c r="W163" s="57"/>
      <c r="X163" s="57"/>
      <c r="Y163" s="57"/>
      <c r="Z163" s="57"/>
      <c r="AA163" s="57"/>
      <c r="AB163" s="57"/>
      <c r="AC163" s="56"/>
      <c r="AD163" s="56"/>
      <c r="AE163" s="56"/>
      <c r="AF163" s="56"/>
    </row>
    <row r="164" spans="1:32" s="59" customFormat="1" ht="31.15" customHeight="1">
      <c r="A164" s="54">
        <v>29</v>
      </c>
      <c r="B164" s="63" t="s">
        <v>363</v>
      </c>
      <c r="C164" s="55"/>
      <c r="D164" s="55"/>
      <c r="E164" s="56"/>
      <c r="F164" s="56"/>
      <c r="G164" s="56"/>
      <c r="H164" s="56"/>
      <c r="I164" s="56"/>
      <c r="J164" s="56"/>
      <c r="K164" s="56"/>
      <c r="L164" s="56"/>
      <c r="M164" s="56"/>
      <c r="N164" s="56"/>
      <c r="O164" s="56"/>
      <c r="P164" s="56"/>
      <c r="Q164" s="56"/>
      <c r="R164" s="54" t="s">
        <v>252</v>
      </c>
      <c r="S164" s="57">
        <v>6500</v>
      </c>
      <c r="T164" s="58">
        <f t="shared" ref="T164" si="87">T147</f>
        <v>0</v>
      </c>
      <c r="U164" s="57">
        <f t="shared" si="85"/>
        <v>6500</v>
      </c>
      <c r="V164" s="57">
        <f t="shared" si="82"/>
        <v>6500</v>
      </c>
      <c r="W164" s="57"/>
      <c r="X164" s="57">
        <f t="shared" si="72"/>
        <v>1625</v>
      </c>
      <c r="Y164" s="57">
        <f t="shared" ref="Y164" si="88">Y147</f>
        <v>0</v>
      </c>
      <c r="Z164" s="57">
        <f t="shared" ref="Z164:Z168" si="89">S164*0.25</f>
        <v>1625</v>
      </c>
      <c r="AA164" s="57">
        <f t="shared" si="59"/>
        <v>1576.25</v>
      </c>
      <c r="AB164" s="57">
        <f t="shared" ref="AB164:AB168" si="90">Z164*0.03</f>
        <v>48.75</v>
      </c>
      <c r="AC164" s="56"/>
      <c r="AD164" s="56"/>
      <c r="AE164" s="56"/>
      <c r="AF164" s="56"/>
    </row>
    <row r="165" spans="1:32" s="59" customFormat="1" ht="31.15" customHeight="1">
      <c r="A165" s="54">
        <v>30</v>
      </c>
      <c r="B165" s="63" t="s">
        <v>364</v>
      </c>
      <c r="C165" s="55"/>
      <c r="D165" s="55"/>
      <c r="E165" s="56"/>
      <c r="F165" s="56"/>
      <c r="G165" s="56"/>
      <c r="H165" s="56"/>
      <c r="I165" s="56"/>
      <c r="J165" s="56"/>
      <c r="K165" s="56"/>
      <c r="L165" s="56"/>
      <c r="M165" s="56"/>
      <c r="N165" s="56"/>
      <c r="O165" s="56"/>
      <c r="P165" s="56"/>
      <c r="Q165" s="56"/>
      <c r="R165" s="54" t="s">
        <v>393</v>
      </c>
      <c r="S165" s="57">
        <v>6500</v>
      </c>
      <c r="T165" s="58">
        <f t="shared" ref="T165" si="91">T148</f>
        <v>0</v>
      </c>
      <c r="U165" s="57">
        <f t="shared" si="85"/>
        <v>6500</v>
      </c>
      <c r="V165" s="57">
        <f t="shared" si="82"/>
        <v>6500</v>
      </c>
      <c r="W165" s="57"/>
      <c r="X165" s="57">
        <f t="shared" si="72"/>
        <v>1625</v>
      </c>
      <c r="Y165" s="57">
        <f t="shared" ref="Y165" si="92">Y148</f>
        <v>0</v>
      </c>
      <c r="Z165" s="57">
        <f t="shared" si="89"/>
        <v>1625</v>
      </c>
      <c r="AA165" s="57">
        <f t="shared" si="59"/>
        <v>1576.25</v>
      </c>
      <c r="AB165" s="57">
        <f t="shared" si="90"/>
        <v>48.75</v>
      </c>
      <c r="AC165" s="56"/>
      <c r="AD165" s="56"/>
      <c r="AE165" s="56"/>
      <c r="AF165" s="56"/>
    </row>
    <row r="166" spans="1:32" s="59" customFormat="1" ht="31.15" customHeight="1">
      <c r="A166" s="54">
        <v>31</v>
      </c>
      <c r="B166" s="63" t="s">
        <v>365</v>
      </c>
      <c r="C166" s="55"/>
      <c r="D166" s="55"/>
      <c r="E166" s="56"/>
      <c r="F166" s="56"/>
      <c r="G166" s="56"/>
      <c r="H166" s="56"/>
      <c r="I166" s="56"/>
      <c r="J166" s="56"/>
      <c r="K166" s="56"/>
      <c r="L166" s="56"/>
      <c r="M166" s="56"/>
      <c r="N166" s="56"/>
      <c r="O166" s="56"/>
      <c r="P166" s="56"/>
      <c r="Q166" s="56"/>
      <c r="R166" s="54" t="s">
        <v>300</v>
      </c>
      <c r="S166" s="57">
        <v>6500</v>
      </c>
      <c r="T166" s="58">
        <f t="shared" ref="T166" si="93">T149</f>
        <v>0</v>
      </c>
      <c r="U166" s="57">
        <f t="shared" si="85"/>
        <v>6500</v>
      </c>
      <c r="V166" s="57">
        <f t="shared" si="82"/>
        <v>6500</v>
      </c>
      <c r="W166" s="57"/>
      <c r="X166" s="57">
        <f t="shared" si="72"/>
        <v>0</v>
      </c>
      <c r="Y166" s="57">
        <f t="shared" ref="Y166" si="94">Y149</f>
        <v>0</v>
      </c>
      <c r="Z166" s="57"/>
      <c r="AA166" s="57"/>
      <c r="AB166" s="57"/>
      <c r="AC166" s="56"/>
      <c r="AD166" s="56"/>
      <c r="AE166" s="56"/>
      <c r="AF166" s="56"/>
    </row>
    <row r="167" spans="1:32" s="59" customFormat="1" ht="31.15" customHeight="1">
      <c r="A167" s="54">
        <v>32</v>
      </c>
      <c r="B167" s="63" t="s">
        <v>367</v>
      </c>
      <c r="C167" s="55"/>
      <c r="D167" s="55"/>
      <c r="E167" s="56"/>
      <c r="F167" s="56"/>
      <c r="G167" s="56"/>
      <c r="H167" s="56"/>
      <c r="I167" s="56"/>
      <c r="J167" s="56"/>
      <c r="K167" s="56"/>
      <c r="L167" s="56"/>
      <c r="M167" s="56"/>
      <c r="N167" s="56"/>
      <c r="O167" s="56"/>
      <c r="P167" s="56"/>
      <c r="Q167" s="56"/>
      <c r="R167" s="54" t="s">
        <v>263</v>
      </c>
      <c r="S167" s="57">
        <v>6500</v>
      </c>
      <c r="T167" s="58">
        <f t="shared" ref="T167" si="95">T150</f>
        <v>0</v>
      </c>
      <c r="U167" s="57">
        <f t="shared" si="85"/>
        <v>6500</v>
      </c>
      <c r="V167" s="57">
        <f t="shared" si="82"/>
        <v>6500</v>
      </c>
      <c r="W167" s="57"/>
      <c r="X167" s="57">
        <f t="shared" si="72"/>
        <v>1625</v>
      </c>
      <c r="Y167" s="57">
        <f t="shared" ref="Y167" si="96">Y150</f>
        <v>0</v>
      </c>
      <c r="Z167" s="57">
        <f t="shared" si="89"/>
        <v>1625</v>
      </c>
      <c r="AA167" s="57">
        <f t="shared" si="59"/>
        <v>1576.25</v>
      </c>
      <c r="AB167" s="57">
        <f t="shared" si="90"/>
        <v>48.75</v>
      </c>
      <c r="AC167" s="56"/>
      <c r="AD167" s="56"/>
      <c r="AE167" s="56"/>
      <c r="AF167" s="56"/>
    </row>
    <row r="168" spans="1:32" s="59" customFormat="1" ht="31.15" customHeight="1">
      <c r="A168" s="54">
        <v>33</v>
      </c>
      <c r="B168" s="63" t="s">
        <v>368</v>
      </c>
      <c r="C168" s="55"/>
      <c r="D168" s="55"/>
      <c r="E168" s="56"/>
      <c r="F168" s="56"/>
      <c r="G168" s="56"/>
      <c r="H168" s="56"/>
      <c r="I168" s="56"/>
      <c r="J168" s="56"/>
      <c r="K168" s="56"/>
      <c r="L168" s="56"/>
      <c r="M168" s="56"/>
      <c r="N168" s="56"/>
      <c r="O168" s="56"/>
      <c r="P168" s="56"/>
      <c r="Q168" s="56"/>
      <c r="R168" s="54" t="s">
        <v>152</v>
      </c>
      <c r="S168" s="57">
        <v>6500</v>
      </c>
      <c r="T168" s="58">
        <f t="shared" ref="T168" si="97">T151</f>
        <v>0</v>
      </c>
      <c r="U168" s="57">
        <f>S168</f>
        <v>6500</v>
      </c>
      <c r="V168" s="57">
        <f t="shared" si="82"/>
        <v>6500</v>
      </c>
      <c r="W168" s="57"/>
      <c r="X168" s="57">
        <f t="shared" si="72"/>
        <v>1625</v>
      </c>
      <c r="Y168" s="57">
        <f t="shared" ref="Y168" si="98">Y151</f>
        <v>0</v>
      </c>
      <c r="Z168" s="57">
        <f t="shared" si="89"/>
        <v>1625</v>
      </c>
      <c r="AA168" s="57">
        <f t="shared" si="59"/>
        <v>1576.25</v>
      </c>
      <c r="AB168" s="57">
        <f t="shared" si="90"/>
        <v>48.75</v>
      </c>
      <c r="AC168" s="56"/>
      <c r="AD168" s="56"/>
      <c r="AE168" s="56"/>
      <c r="AF168" s="56"/>
    </row>
    <row r="169" spans="1:32" s="87" customFormat="1" ht="26.1" customHeight="1">
      <c r="A169" s="80">
        <f>+A137-1</f>
        <v>-5</v>
      </c>
      <c r="B169" s="88" t="s">
        <v>64</v>
      </c>
      <c r="C169" s="81"/>
      <c r="D169" s="81"/>
      <c r="E169" s="82"/>
      <c r="F169" s="82"/>
      <c r="G169" s="82"/>
      <c r="H169" s="82"/>
      <c r="I169" s="82"/>
      <c r="J169" s="82"/>
      <c r="K169" s="82"/>
      <c r="L169" s="82"/>
      <c r="M169" s="82"/>
      <c r="N169" s="82"/>
      <c r="O169" s="82"/>
      <c r="P169" s="82"/>
      <c r="Q169" s="82"/>
      <c r="R169" s="83"/>
      <c r="S169" s="84">
        <f>SUM(S170:S234)</f>
        <v>265800</v>
      </c>
      <c r="T169" s="84">
        <f>SUM(T170:T234)</f>
        <v>0</v>
      </c>
      <c r="U169" s="84">
        <f>SUM(U170:U234)</f>
        <v>265800</v>
      </c>
      <c r="V169" s="84">
        <f>SUM(V170:V234)</f>
        <v>265800</v>
      </c>
      <c r="W169" s="84"/>
      <c r="X169" s="84">
        <f>SUM(X170:X234)</f>
        <v>31430</v>
      </c>
      <c r="Y169" s="84">
        <f>SUM(Y170:Y234)</f>
        <v>0</v>
      </c>
      <c r="Z169" s="84">
        <f>SUM(Z170:Z234)</f>
        <v>31430</v>
      </c>
      <c r="AA169" s="84">
        <f>SUM(AA170:AA234)</f>
        <v>31180</v>
      </c>
      <c r="AB169" s="84">
        <f>SUM(AB170:AB234)</f>
        <v>250</v>
      </c>
      <c r="AC169" s="86"/>
      <c r="AD169" s="82"/>
      <c r="AE169" s="82"/>
      <c r="AF169" s="82"/>
    </row>
    <row r="170" spans="1:32" s="59" customFormat="1" ht="38.450000000000003" customHeight="1">
      <c r="A170" s="61">
        <v>1</v>
      </c>
      <c r="B170" s="63" t="s">
        <v>351</v>
      </c>
      <c r="C170" s="55"/>
      <c r="D170" s="55"/>
      <c r="E170" s="56"/>
      <c r="F170" s="56"/>
      <c r="G170" s="56"/>
      <c r="H170" s="56"/>
      <c r="I170" s="56"/>
      <c r="J170" s="56"/>
      <c r="K170" s="56"/>
      <c r="L170" s="56"/>
      <c r="M170" s="56"/>
      <c r="N170" s="56"/>
      <c r="O170" s="56"/>
      <c r="P170" s="56"/>
      <c r="Q170" s="56"/>
      <c r="R170" s="54" t="s">
        <v>238</v>
      </c>
      <c r="S170" s="57">
        <v>20000</v>
      </c>
      <c r="T170" s="58"/>
      <c r="U170" s="57">
        <f>S170</f>
        <v>20000</v>
      </c>
      <c r="V170" s="57">
        <f t="shared" ref="V170:V234" si="99">U170</f>
        <v>20000</v>
      </c>
      <c r="W170" s="57"/>
      <c r="X170" s="57"/>
      <c r="Y170" s="57"/>
      <c r="Z170" s="57"/>
      <c r="AA170" s="57"/>
      <c r="AB170" s="57"/>
      <c r="AC170" s="56"/>
      <c r="AD170" s="56"/>
      <c r="AE170" s="56"/>
      <c r="AF170" s="56"/>
    </row>
    <row r="171" spans="1:32" s="59" customFormat="1" ht="38.450000000000003" customHeight="1">
      <c r="A171" s="61">
        <v>2</v>
      </c>
      <c r="B171" s="63" t="s">
        <v>344</v>
      </c>
      <c r="C171" s="55"/>
      <c r="D171" s="55"/>
      <c r="E171" s="56"/>
      <c r="F171" s="56"/>
      <c r="G171" s="56"/>
      <c r="H171" s="56"/>
      <c r="I171" s="56"/>
      <c r="J171" s="56"/>
      <c r="K171" s="56"/>
      <c r="L171" s="56"/>
      <c r="M171" s="56"/>
      <c r="N171" s="56"/>
      <c r="O171" s="56"/>
      <c r="P171" s="56"/>
      <c r="Q171" s="56"/>
      <c r="R171" s="54" t="s">
        <v>238</v>
      </c>
      <c r="S171" s="57">
        <f t="shared" ref="S171:S234" si="100">U171</f>
        <v>4500</v>
      </c>
      <c r="T171" s="58"/>
      <c r="U171" s="57">
        <v>4500</v>
      </c>
      <c r="V171" s="57">
        <f t="shared" si="99"/>
        <v>4500</v>
      </c>
      <c r="W171" s="57"/>
      <c r="X171" s="57">
        <f t="shared" ref="X171" si="101">Y171+Z171</f>
        <v>1125</v>
      </c>
      <c r="Y171" s="57"/>
      <c r="Z171" s="57">
        <f>S171*0.25</f>
        <v>1125</v>
      </c>
      <c r="AA171" s="57">
        <f>Z171*90%</f>
        <v>1012.5</v>
      </c>
      <c r="AB171" s="57">
        <f>Z171*10%</f>
        <v>112.5</v>
      </c>
      <c r="AC171" s="56"/>
      <c r="AD171" s="56"/>
      <c r="AE171" s="56"/>
      <c r="AF171" s="56"/>
    </row>
    <row r="172" spans="1:32" s="59" customFormat="1" ht="38.450000000000003" customHeight="1">
      <c r="A172" s="61">
        <v>3</v>
      </c>
      <c r="B172" s="63" t="s">
        <v>345</v>
      </c>
      <c r="C172" s="55"/>
      <c r="D172" s="55"/>
      <c r="E172" s="56"/>
      <c r="F172" s="56"/>
      <c r="G172" s="56"/>
      <c r="H172" s="56"/>
      <c r="I172" s="56"/>
      <c r="J172" s="56"/>
      <c r="K172" s="56"/>
      <c r="L172" s="56"/>
      <c r="M172" s="56"/>
      <c r="N172" s="56"/>
      <c r="O172" s="56"/>
      <c r="P172" s="56"/>
      <c r="Q172" s="56"/>
      <c r="R172" s="54" t="s">
        <v>238</v>
      </c>
      <c r="S172" s="57">
        <f t="shared" si="100"/>
        <v>4500</v>
      </c>
      <c r="T172" s="58"/>
      <c r="U172" s="57">
        <v>4500</v>
      </c>
      <c r="V172" s="57">
        <f t="shared" si="99"/>
        <v>4500</v>
      </c>
      <c r="W172" s="57"/>
      <c r="X172" s="57"/>
      <c r="Y172" s="57"/>
      <c r="Z172" s="57"/>
      <c r="AA172" s="57"/>
      <c r="AB172" s="57"/>
      <c r="AC172" s="56"/>
      <c r="AD172" s="56"/>
      <c r="AE172" s="56"/>
      <c r="AF172" s="56"/>
    </row>
    <row r="173" spans="1:32" s="59" customFormat="1" ht="38.450000000000003" customHeight="1">
      <c r="A173" s="61">
        <v>4</v>
      </c>
      <c r="B173" s="63" t="s">
        <v>347</v>
      </c>
      <c r="C173" s="55"/>
      <c r="D173" s="55"/>
      <c r="E173" s="56"/>
      <c r="F173" s="56"/>
      <c r="G173" s="56"/>
      <c r="H173" s="56"/>
      <c r="I173" s="56"/>
      <c r="J173" s="56"/>
      <c r="K173" s="56"/>
      <c r="L173" s="56"/>
      <c r="M173" s="56"/>
      <c r="N173" s="56"/>
      <c r="O173" s="56"/>
      <c r="P173" s="56"/>
      <c r="Q173" s="56"/>
      <c r="R173" s="54" t="s">
        <v>238</v>
      </c>
      <c r="S173" s="57">
        <f t="shared" si="100"/>
        <v>5500</v>
      </c>
      <c r="T173" s="58"/>
      <c r="U173" s="57">
        <v>5500</v>
      </c>
      <c r="V173" s="57">
        <f t="shared" si="99"/>
        <v>5500</v>
      </c>
      <c r="W173" s="57"/>
      <c r="X173" s="57"/>
      <c r="Y173" s="57"/>
      <c r="Z173" s="57"/>
      <c r="AA173" s="57"/>
      <c r="AB173" s="57"/>
      <c r="AC173" s="56"/>
      <c r="AD173" s="56"/>
      <c r="AE173" s="56"/>
      <c r="AF173" s="56"/>
    </row>
    <row r="174" spans="1:32" s="59" customFormat="1" ht="38.450000000000003" customHeight="1">
      <c r="A174" s="61">
        <v>5</v>
      </c>
      <c r="B174" s="63" t="s">
        <v>346</v>
      </c>
      <c r="C174" s="55"/>
      <c r="D174" s="55"/>
      <c r="E174" s="56"/>
      <c r="F174" s="56"/>
      <c r="G174" s="56"/>
      <c r="H174" s="56"/>
      <c r="I174" s="56"/>
      <c r="J174" s="56"/>
      <c r="K174" s="56"/>
      <c r="L174" s="56"/>
      <c r="M174" s="56"/>
      <c r="N174" s="56"/>
      <c r="O174" s="56"/>
      <c r="P174" s="56"/>
      <c r="Q174" s="56"/>
      <c r="R174" s="54" t="s">
        <v>238</v>
      </c>
      <c r="S174" s="57">
        <f t="shared" si="100"/>
        <v>4100</v>
      </c>
      <c r="T174" s="58"/>
      <c r="U174" s="57">
        <v>4100</v>
      </c>
      <c r="V174" s="57">
        <f t="shared" si="99"/>
        <v>4100</v>
      </c>
      <c r="W174" s="57"/>
      <c r="X174" s="57"/>
      <c r="Y174" s="57"/>
      <c r="Z174" s="57"/>
      <c r="AA174" s="57"/>
      <c r="AB174" s="57"/>
      <c r="AC174" s="56"/>
      <c r="AD174" s="56"/>
      <c r="AE174" s="56"/>
      <c r="AF174" s="56"/>
    </row>
    <row r="175" spans="1:32" s="59" customFormat="1" ht="31.9" customHeight="1">
      <c r="A175" s="61">
        <v>6</v>
      </c>
      <c r="B175" s="63" t="s">
        <v>142</v>
      </c>
      <c r="C175" s="55"/>
      <c r="D175" s="55"/>
      <c r="E175" s="56"/>
      <c r="F175" s="56"/>
      <c r="G175" s="56"/>
      <c r="H175" s="56"/>
      <c r="I175" s="56"/>
      <c r="J175" s="56"/>
      <c r="K175" s="56"/>
      <c r="L175" s="56"/>
      <c r="M175" s="56"/>
      <c r="N175" s="56"/>
      <c r="O175" s="56"/>
      <c r="P175" s="56"/>
      <c r="Q175" s="56"/>
      <c r="R175" s="54" t="s">
        <v>152</v>
      </c>
      <c r="S175" s="57">
        <f t="shared" si="100"/>
        <v>7500</v>
      </c>
      <c r="T175" s="58"/>
      <c r="U175" s="57">
        <v>7500</v>
      </c>
      <c r="V175" s="57">
        <f t="shared" si="99"/>
        <v>7500</v>
      </c>
      <c r="W175" s="57"/>
      <c r="X175" s="57">
        <f>S175*40%</f>
        <v>3000</v>
      </c>
      <c r="Y175" s="57"/>
      <c r="Z175" s="57">
        <f>X175</f>
        <v>3000</v>
      </c>
      <c r="AA175" s="57">
        <f>Z175</f>
        <v>3000</v>
      </c>
      <c r="AB175" s="57"/>
      <c r="AC175" s="56"/>
      <c r="AD175" s="56"/>
      <c r="AE175" s="56"/>
      <c r="AF175" s="56"/>
    </row>
    <row r="176" spans="1:32" s="59" customFormat="1" ht="31.9" customHeight="1">
      <c r="A176" s="61">
        <v>7</v>
      </c>
      <c r="B176" s="63" t="s">
        <v>143</v>
      </c>
      <c r="C176" s="55"/>
      <c r="D176" s="55"/>
      <c r="E176" s="56"/>
      <c r="F176" s="56"/>
      <c r="G176" s="56"/>
      <c r="H176" s="56"/>
      <c r="I176" s="56"/>
      <c r="J176" s="56"/>
      <c r="K176" s="56"/>
      <c r="L176" s="56"/>
      <c r="M176" s="56"/>
      <c r="N176" s="56"/>
      <c r="O176" s="56"/>
      <c r="P176" s="56"/>
      <c r="Q176" s="56"/>
      <c r="R176" s="54" t="s">
        <v>267</v>
      </c>
      <c r="S176" s="57">
        <f t="shared" si="100"/>
        <v>3700</v>
      </c>
      <c r="T176" s="58"/>
      <c r="U176" s="57">
        <v>3700</v>
      </c>
      <c r="V176" s="57">
        <f t="shared" si="99"/>
        <v>3700</v>
      </c>
      <c r="W176" s="57"/>
      <c r="X176" s="57">
        <f>S176*40%</f>
        <v>1480</v>
      </c>
      <c r="Y176" s="57"/>
      <c r="Z176" s="57">
        <f>X176</f>
        <v>1480</v>
      </c>
      <c r="AA176" s="57">
        <f>Z176</f>
        <v>1480</v>
      </c>
      <c r="AB176" s="57"/>
      <c r="AC176" s="56"/>
      <c r="AD176" s="56"/>
      <c r="AE176" s="56"/>
      <c r="AF176" s="56"/>
    </row>
    <row r="177" spans="1:32" s="59" customFormat="1" ht="47.45" customHeight="1">
      <c r="A177" s="61">
        <v>8</v>
      </c>
      <c r="B177" s="63" t="s">
        <v>350</v>
      </c>
      <c r="C177" s="55"/>
      <c r="D177" s="55"/>
      <c r="E177" s="56"/>
      <c r="F177" s="56"/>
      <c r="G177" s="56"/>
      <c r="H177" s="56"/>
      <c r="I177" s="56"/>
      <c r="J177" s="56"/>
      <c r="K177" s="56"/>
      <c r="L177" s="56"/>
      <c r="M177" s="56"/>
      <c r="N177" s="56"/>
      <c r="O177" s="56"/>
      <c r="P177" s="56"/>
      <c r="Q177" s="56"/>
      <c r="R177" s="54" t="s">
        <v>267</v>
      </c>
      <c r="S177" s="57">
        <f t="shared" si="100"/>
        <v>3500</v>
      </c>
      <c r="T177" s="58"/>
      <c r="U177" s="57">
        <v>3500</v>
      </c>
      <c r="V177" s="57">
        <f t="shared" si="99"/>
        <v>3500</v>
      </c>
      <c r="W177" s="57"/>
      <c r="X177" s="57"/>
      <c r="Y177" s="57"/>
      <c r="Z177" s="57"/>
      <c r="AA177" s="57"/>
      <c r="AB177" s="57"/>
      <c r="AC177" s="56"/>
      <c r="AD177" s="56"/>
      <c r="AE177" s="56"/>
      <c r="AF177" s="56"/>
    </row>
    <row r="178" spans="1:32" s="59" customFormat="1" ht="31.9" customHeight="1">
      <c r="A178" s="61">
        <v>9</v>
      </c>
      <c r="B178" s="63" t="s">
        <v>144</v>
      </c>
      <c r="C178" s="55"/>
      <c r="D178" s="55"/>
      <c r="E178" s="56"/>
      <c r="F178" s="56"/>
      <c r="G178" s="56"/>
      <c r="H178" s="56"/>
      <c r="I178" s="56"/>
      <c r="J178" s="56"/>
      <c r="K178" s="56"/>
      <c r="L178" s="56"/>
      <c r="M178" s="56"/>
      <c r="N178" s="56"/>
      <c r="O178" s="56"/>
      <c r="P178" s="56"/>
      <c r="Q178" s="56"/>
      <c r="R178" s="54" t="s">
        <v>152</v>
      </c>
      <c r="S178" s="57">
        <f t="shared" si="100"/>
        <v>3500</v>
      </c>
      <c r="T178" s="58"/>
      <c r="U178" s="57">
        <v>3500</v>
      </c>
      <c r="V178" s="57">
        <f t="shared" si="99"/>
        <v>3500</v>
      </c>
      <c r="W178" s="57"/>
      <c r="X178" s="57">
        <f t="shared" si="57"/>
        <v>0</v>
      </c>
      <c r="Y178" s="57"/>
      <c r="Z178" s="57"/>
      <c r="AA178" s="57"/>
      <c r="AB178" s="57"/>
      <c r="AC178" s="56"/>
      <c r="AD178" s="56"/>
      <c r="AE178" s="56"/>
      <c r="AF178" s="56"/>
    </row>
    <row r="179" spans="1:32" s="59" customFormat="1" ht="31.9" customHeight="1">
      <c r="A179" s="61">
        <v>10</v>
      </c>
      <c r="B179" s="63" t="s">
        <v>145</v>
      </c>
      <c r="C179" s="55"/>
      <c r="D179" s="55"/>
      <c r="E179" s="56"/>
      <c r="F179" s="56"/>
      <c r="G179" s="56"/>
      <c r="H179" s="56"/>
      <c r="I179" s="56"/>
      <c r="J179" s="56"/>
      <c r="K179" s="56"/>
      <c r="L179" s="56"/>
      <c r="M179" s="56"/>
      <c r="N179" s="56"/>
      <c r="O179" s="56"/>
      <c r="P179" s="56"/>
      <c r="Q179" s="56"/>
      <c r="R179" s="54" t="s">
        <v>152</v>
      </c>
      <c r="S179" s="57">
        <f t="shared" si="100"/>
        <v>3500</v>
      </c>
      <c r="T179" s="58"/>
      <c r="U179" s="57">
        <v>3500</v>
      </c>
      <c r="V179" s="57">
        <f t="shared" si="99"/>
        <v>3500</v>
      </c>
      <c r="W179" s="57"/>
      <c r="X179" s="57">
        <f>S179*40%</f>
        <v>1400</v>
      </c>
      <c r="Y179" s="57">
        <f t="shared" ref="Y179:AB179" si="102">T179*40%</f>
        <v>0</v>
      </c>
      <c r="Z179" s="57">
        <f t="shared" si="102"/>
        <v>1400</v>
      </c>
      <c r="AA179" s="57">
        <f t="shared" si="102"/>
        <v>1400</v>
      </c>
      <c r="AB179" s="57">
        <f t="shared" si="102"/>
        <v>0</v>
      </c>
      <c r="AC179" s="56"/>
      <c r="AD179" s="56"/>
      <c r="AE179" s="56"/>
      <c r="AF179" s="56"/>
    </row>
    <row r="180" spans="1:32" s="59" customFormat="1" ht="31.9" customHeight="1">
      <c r="A180" s="61">
        <v>11</v>
      </c>
      <c r="B180" s="63" t="s">
        <v>146</v>
      </c>
      <c r="C180" s="55"/>
      <c r="D180" s="55"/>
      <c r="E180" s="56"/>
      <c r="F180" s="56"/>
      <c r="G180" s="56"/>
      <c r="H180" s="56"/>
      <c r="I180" s="56"/>
      <c r="J180" s="56"/>
      <c r="K180" s="56"/>
      <c r="L180" s="56"/>
      <c r="M180" s="56"/>
      <c r="N180" s="56"/>
      <c r="O180" s="56"/>
      <c r="P180" s="56"/>
      <c r="Q180" s="56"/>
      <c r="R180" s="54" t="s">
        <v>261</v>
      </c>
      <c r="S180" s="57">
        <f t="shared" si="100"/>
        <v>3500</v>
      </c>
      <c r="T180" s="58"/>
      <c r="U180" s="57">
        <v>3500</v>
      </c>
      <c r="V180" s="57">
        <f t="shared" si="99"/>
        <v>3500</v>
      </c>
      <c r="W180" s="57"/>
      <c r="X180" s="57"/>
      <c r="Y180" s="57"/>
      <c r="Z180" s="57"/>
      <c r="AA180" s="57"/>
      <c r="AB180" s="57"/>
      <c r="AC180" s="56"/>
      <c r="AD180" s="56"/>
      <c r="AE180" s="56"/>
      <c r="AF180" s="56"/>
    </row>
    <row r="181" spans="1:32" s="59" customFormat="1" ht="31.9" customHeight="1">
      <c r="A181" s="61">
        <v>12</v>
      </c>
      <c r="B181" s="63" t="s">
        <v>147</v>
      </c>
      <c r="C181" s="55"/>
      <c r="D181" s="55"/>
      <c r="E181" s="56"/>
      <c r="F181" s="56"/>
      <c r="G181" s="56"/>
      <c r="H181" s="56"/>
      <c r="I181" s="56"/>
      <c r="J181" s="56"/>
      <c r="K181" s="56"/>
      <c r="L181" s="56"/>
      <c r="M181" s="56"/>
      <c r="N181" s="56"/>
      <c r="O181" s="56"/>
      <c r="P181" s="56"/>
      <c r="Q181" s="56"/>
      <c r="R181" s="54" t="s">
        <v>261</v>
      </c>
      <c r="S181" s="57">
        <f t="shared" si="100"/>
        <v>3500</v>
      </c>
      <c r="T181" s="58"/>
      <c r="U181" s="57">
        <v>3500</v>
      </c>
      <c r="V181" s="57">
        <f t="shared" si="99"/>
        <v>3500</v>
      </c>
      <c r="W181" s="57"/>
      <c r="X181" s="57">
        <f t="shared" si="57"/>
        <v>0</v>
      </c>
      <c r="Y181" s="57"/>
      <c r="Z181" s="57"/>
      <c r="AA181" s="57"/>
      <c r="AB181" s="57"/>
      <c r="AC181" s="56"/>
      <c r="AD181" s="56"/>
      <c r="AE181" s="56"/>
      <c r="AF181" s="56"/>
    </row>
    <row r="182" spans="1:32" s="59" customFormat="1" ht="31.9" customHeight="1">
      <c r="A182" s="61">
        <v>13</v>
      </c>
      <c r="B182" s="63" t="s">
        <v>148</v>
      </c>
      <c r="C182" s="55"/>
      <c r="D182" s="55"/>
      <c r="E182" s="56"/>
      <c r="F182" s="56"/>
      <c r="G182" s="56"/>
      <c r="H182" s="56"/>
      <c r="I182" s="56"/>
      <c r="J182" s="56"/>
      <c r="K182" s="56"/>
      <c r="L182" s="56"/>
      <c r="M182" s="56"/>
      <c r="N182" s="56"/>
      <c r="O182" s="56"/>
      <c r="P182" s="56"/>
      <c r="Q182" s="56"/>
      <c r="R182" s="54" t="s">
        <v>262</v>
      </c>
      <c r="S182" s="57">
        <f t="shared" si="100"/>
        <v>3500</v>
      </c>
      <c r="T182" s="58"/>
      <c r="U182" s="57">
        <v>3500</v>
      </c>
      <c r="V182" s="57">
        <f t="shared" si="99"/>
        <v>3500</v>
      </c>
      <c r="W182" s="57"/>
      <c r="X182" s="57"/>
      <c r="Y182" s="57"/>
      <c r="Z182" s="57"/>
      <c r="AA182" s="57"/>
      <c r="AB182" s="57"/>
      <c r="AC182" s="56"/>
      <c r="AD182" s="56"/>
      <c r="AE182" s="56"/>
      <c r="AF182" s="56"/>
    </row>
    <row r="183" spans="1:32" s="59" customFormat="1" ht="31.9" customHeight="1">
      <c r="A183" s="61">
        <v>14</v>
      </c>
      <c r="B183" s="63" t="s">
        <v>149</v>
      </c>
      <c r="C183" s="55"/>
      <c r="D183" s="55"/>
      <c r="E183" s="56"/>
      <c r="F183" s="56"/>
      <c r="G183" s="56"/>
      <c r="H183" s="56"/>
      <c r="I183" s="56"/>
      <c r="J183" s="56"/>
      <c r="K183" s="56"/>
      <c r="L183" s="56"/>
      <c r="M183" s="56"/>
      <c r="N183" s="56"/>
      <c r="O183" s="56"/>
      <c r="P183" s="56"/>
      <c r="Q183" s="56"/>
      <c r="R183" s="54" t="s">
        <v>262</v>
      </c>
      <c r="S183" s="57">
        <v>4000</v>
      </c>
      <c r="T183" s="58"/>
      <c r="U183" s="57">
        <f>S183</f>
        <v>4000</v>
      </c>
      <c r="V183" s="57">
        <f t="shared" si="99"/>
        <v>4000</v>
      </c>
      <c r="W183" s="57"/>
      <c r="X183" s="57">
        <f>S183*40%</f>
        <v>1600</v>
      </c>
      <c r="Y183" s="57"/>
      <c r="Z183" s="57">
        <f>X183</f>
        <v>1600</v>
      </c>
      <c r="AA183" s="57">
        <f>Z183</f>
        <v>1600</v>
      </c>
      <c r="AB183" s="57"/>
      <c r="AC183" s="56"/>
      <c r="AD183" s="56"/>
      <c r="AE183" s="56"/>
      <c r="AF183" s="56"/>
    </row>
    <row r="184" spans="1:32" s="59" customFormat="1" ht="31.9" customHeight="1">
      <c r="A184" s="61">
        <v>15</v>
      </c>
      <c r="B184" s="63" t="s">
        <v>150</v>
      </c>
      <c r="C184" s="55"/>
      <c r="D184" s="55"/>
      <c r="E184" s="56"/>
      <c r="F184" s="56"/>
      <c r="G184" s="56"/>
      <c r="H184" s="56"/>
      <c r="I184" s="56"/>
      <c r="J184" s="56"/>
      <c r="K184" s="56"/>
      <c r="L184" s="56"/>
      <c r="M184" s="56"/>
      <c r="N184" s="56"/>
      <c r="O184" s="56"/>
      <c r="P184" s="56"/>
      <c r="Q184" s="56"/>
      <c r="R184" s="54" t="s">
        <v>262</v>
      </c>
      <c r="S184" s="57">
        <f t="shared" si="100"/>
        <v>3500</v>
      </c>
      <c r="T184" s="58"/>
      <c r="U184" s="57">
        <v>3500</v>
      </c>
      <c r="V184" s="57">
        <f t="shared" si="99"/>
        <v>3500</v>
      </c>
      <c r="W184" s="57"/>
      <c r="X184" s="57"/>
      <c r="Y184" s="57"/>
      <c r="Z184" s="57"/>
      <c r="AA184" s="57"/>
      <c r="AB184" s="57"/>
      <c r="AC184" s="56"/>
      <c r="AD184" s="56"/>
      <c r="AE184" s="56"/>
      <c r="AF184" s="56"/>
    </row>
    <row r="185" spans="1:32" s="59" customFormat="1" ht="31.9" customHeight="1">
      <c r="A185" s="61">
        <v>16</v>
      </c>
      <c r="B185" s="63" t="s">
        <v>285</v>
      </c>
      <c r="C185" s="55"/>
      <c r="D185" s="55"/>
      <c r="E185" s="56"/>
      <c r="F185" s="56"/>
      <c r="G185" s="56"/>
      <c r="H185" s="56"/>
      <c r="I185" s="56"/>
      <c r="J185" s="56"/>
      <c r="K185" s="56"/>
      <c r="L185" s="56"/>
      <c r="M185" s="56"/>
      <c r="N185" s="56"/>
      <c r="O185" s="56"/>
      <c r="P185" s="56"/>
      <c r="Q185" s="56"/>
      <c r="R185" s="54" t="s">
        <v>262</v>
      </c>
      <c r="S185" s="57">
        <f t="shared" si="100"/>
        <v>3500</v>
      </c>
      <c r="T185" s="58"/>
      <c r="U185" s="57">
        <v>3500</v>
      </c>
      <c r="V185" s="57">
        <f t="shared" si="99"/>
        <v>3500</v>
      </c>
      <c r="W185" s="57"/>
      <c r="X185" s="57"/>
      <c r="Y185" s="57"/>
      <c r="Z185" s="57"/>
      <c r="AA185" s="57"/>
      <c r="AB185" s="57"/>
      <c r="AC185" s="56"/>
      <c r="AD185" s="56"/>
      <c r="AE185" s="56"/>
      <c r="AF185" s="56"/>
    </row>
    <row r="186" spans="1:32" s="59" customFormat="1" ht="31.9" customHeight="1">
      <c r="A186" s="61">
        <v>17</v>
      </c>
      <c r="B186" s="63" t="s">
        <v>342</v>
      </c>
      <c r="C186" s="55"/>
      <c r="D186" s="55"/>
      <c r="E186" s="56"/>
      <c r="F186" s="56"/>
      <c r="G186" s="56"/>
      <c r="H186" s="56"/>
      <c r="I186" s="56"/>
      <c r="J186" s="56"/>
      <c r="K186" s="56"/>
      <c r="L186" s="56"/>
      <c r="M186" s="56"/>
      <c r="N186" s="56"/>
      <c r="O186" s="56"/>
      <c r="P186" s="56"/>
      <c r="Q186" s="56"/>
      <c r="R186" s="54" t="s">
        <v>262</v>
      </c>
      <c r="S186" s="57">
        <f t="shared" si="100"/>
        <v>3500</v>
      </c>
      <c r="T186" s="58"/>
      <c r="U186" s="57">
        <v>3500</v>
      </c>
      <c r="V186" s="57">
        <f t="shared" si="99"/>
        <v>3500</v>
      </c>
      <c r="W186" s="57"/>
      <c r="X186" s="57"/>
      <c r="Y186" s="57"/>
      <c r="Z186" s="57"/>
      <c r="AA186" s="57"/>
      <c r="AB186" s="57"/>
      <c r="AC186" s="56"/>
      <c r="AD186" s="56"/>
      <c r="AE186" s="56"/>
      <c r="AF186" s="56"/>
    </row>
    <row r="187" spans="1:32" s="59" customFormat="1" ht="31.9" customHeight="1">
      <c r="A187" s="61">
        <v>18</v>
      </c>
      <c r="B187" s="63" t="s">
        <v>343</v>
      </c>
      <c r="C187" s="55"/>
      <c r="D187" s="55"/>
      <c r="E187" s="56"/>
      <c r="F187" s="56"/>
      <c r="G187" s="56"/>
      <c r="H187" s="56"/>
      <c r="I187" s="56"/>
      <c r="J187" s="56"/>
      <c r="K187" s="56"/>
      <c r="L187" s="56"/>
      <c r="M187" s="56"/>
      <c r="N187" s="56"/>
      <c r="O187" s="56"/>
      <c r="P187" s="56"/>
      <c r="Q187" s="56"/>
      <c r="R187" s="54" t="s">
        <v>262</v>
      </c>
      <c r="S187" s="57">
        <f t="shared" si="100"/>
        <v>3500</v>
      </c>
      <c r="T187" s="58"/>
      <c r="U187" s="57">
        <v>3500</v>
      </c>
      <c r="V187" s="57">
        <f t="shared" si="99"/>
        <v>3500</v>
      </c>
      <c r="W187" s="57"/>
      <c r="X187" s="57"/>
      <c r="Y187" s="57"/>
      <c r="Z187" s="57"/>
      <c r="AA187" s="57"/>
      <c r="AB187" s="57"/>
      <c r="AC187" s="56"/>
      <c r="AD187" s="56"/>
      <c r="AE187" s="56"/>
      <c r="AF187" s="56"/>
    </row>
    <row r="188" spans="1:32" s="59" customFormat="1" ht="31.9" customHeight="1">
      <c r="A188" s="61">
        <v>19</v>
      </c>
      <c r="B188" s="63" t="s">
        <v>286</v>
      </c>
      <c r="C188" s="55"/>
      <c r="D188" s="55"/>
      <c r="E188" s="56"/>
      <c r="F188" s="56"/>
      <c r="G188" s="56"/>
      <c r="H188" s="56"/>
      <c r="I188" s="56"/>
      <c r="J188" s="56"/>
      <c r="K188" s="56"/>
      <c r="L188" s="56"/>
      <c r="M188" s="56"/>
      <c r="N188" s="56"/>
      <c r="O188" s="56"/>
      <c r="P188" s="56"/>
      <c r="Q188" s="56"/>
      <c r="R188" s="54" t="s">
        <v>262</v>
      </c>
      <c r="S188" s="57">
        <f t="shared" si="100"/>
        <v>3500</v>
      </c>
      <c r="T188" s="58"/>
      <c r="U188" s="57">
        <v>3500</v>
      </c>
      <c r="V188" s="57">
        <f t="shared" si="99"/>
        <v>3500</v>
      </c>
      <c r="W188" s="57"/>
      <c r="X188" s="57"/>
      <c r="Y188" s="57"/>
      <c r="Z188" s="57"/>
      <c r="AA188" s="57"/>
      <c r="AB188" s="57"/>
      <c r="AC188" s="56"/>
      <c r="AD188" s="56"/>
      <c r="AE188" s="56"/>
      <c r="AF188" s="56"/>
    </row>
    <row r="189" spans="1:32" s="59" customFormat="1" ht="31.9" customHeight="1">
      <c r="A189" s="61">
        <v>20</v>
      </c>
      <c r="B189" s="63" t="s">
        <v>153</v>
      </c>
      <c r="C189" s="55"/>
      <c r="D189" s="55"/>
      <c r="E189" s="56"/>
      <c r="F189" s="56"/>
      <c r="G189" s="56"/>
      <c r="H189" s="56"/>
      <c r="I189" s="56"/>
      <c r="J189" s="56"/>
      <c r="K189" s="56"/>
      <c r="L189" s="56"/>
      <c r="M189" s="56"/>
      <c r="N189" s="56"/>
      <c r="O189" s="56"/>
      <c r="P189" s="56"/>
      <c r="Q189" s="56"/>
      <c r="R189" s="54" t="s">
        <v>248</v>
      </c>
      <c r="S189" s="57">
        <f t="shared" si="100"/>
        <v>3500</v>
      </c>
      <c r="T189" s="58"/>
      <c r="U189" s="57">
        <v>3500</v>
      </c>
      <c r="V189" s="57">
        <f t="shared" si="99"/>
        <v>3500</v>
      </c>
      <c r="W189" s="57"/>
      <c r="X189" s="57"/>
      <c r="Y189" s="57"/>
      <c r="Z189" s="57"/>
      <c r="AA189" s="57"/>
      <c r="AB189" s="57"/>
      <c r="AC189" s="56"/>
      <c r="AD189" s="56"/>
      <c r="AE189" s="56"/>
      <c r="AF189" s="56"/>
    </row>
    <row r="190" spans="1:32" s="59" customFormat="1" ht="31.9" customHeight="1">
      <c r="A190" s="61">
        <v>21</v>
      </c>
      <c r="B190" s="63" t="s">
        <v>154</v>
      </c>
      <c r="C190" s="55"/>
      <c r="D190" s="55"/>
      <c r="E190" s="56"/>
      <c r="F190" s="56"/>
      <c r="G190" s="56"/>
      <c r="H190" s="56"/>
      <c r="I190" s="56"/>
      <c r="J190" s="56"/>
      <c r="K190" s="56"/>
      <c r="L190" s="56"/>
      <c r="M190" s="56"/>
      <c r="N190" s="56"/>
      <c r="O190" s="56"/>
      <c r="P190" s="56"/>
      <c r="Q190" s="56"/>
      <c r="R190" s="54" t="s">
        <v>155</v>
      </c>
      <c r="S190" s="57">
        <f t="shared" si="100"/>
        <v>3500</v>
      </c>
      <c r="T190" s="58"/>
      <c r="U190" s="57">
        <v>3500</v>
      </c>
      <c r="V190" s="57">
        <f t="shared" si="99"/>
        <v>3500</v>
      </c>
      <c r="W190" s="57"/>
      <c r="X190" s="57"/>
      <c r="Y190" s="57"/>
      <c r="Z190" s="57"/>
      <c r="AA190" s="57"/>
      <c r="AB190" s="57"/>
      <c r="AC190" s="56"/>
      <c r="AD190" s="56"/>
      <c r="AE190" s="56"/>
      <c r="AF190" s="56"/>
    </row>
    <row r="191" spans="1:32" s="59" customFormat="1" ht="31.9" customHeight="1">
      <c r="A191" s="61">
        <v>22</v>
      </c>
      <c r="B191" s="63" t="s">
        <v>156</v>
      </c>
      <c r="C191" s="55"/>
      <c r="D191" s="55"/>
      <c r="E191" s="56"/>
      <c r="F191" s="56"/>
      <c r="G191" s="56"/>
      <c r="H191" s="56"/>
      <c r="I191" s="56"/>
      <c r="J191" s="56"/>
      <c r="K191" s="56"/>
      <c r="L191" s="56"/>
      <c r="M191" s="56"/>
      <c r="N191" s="56"/>
      <c r="O191" s="56"/>
      <c r="P191" s="56"/>
      <c r="Q191" s="56"/>
      <c r="R191" s="54" t="s">
        <v>159</v>
      </c>
      <c r="S191" s="57">
        <f t="shared" si="100"/>
        <v>3500</v>
      </c>
      <c r="T191" s="58"/>
      <c r="U191" s="57">
        <v>3500</v>
      </c>
      <c r="V191" s="57">
        <f t="shared" si="99"/>
        <v>3500</v>
      </c>
      <c r="W191" s="57"/>
      <c r="X191" s="57">
        <f t="shared" si="57"/>
        <v>0</v>
      </c>
      <c r="Y191" s="57"/>
      <c r="Z191" s="57"/>
      <c r="AA191" s="57"/>
      <c r="AB191" s="57"/>
      <c r="AC191" s="56"/>
      <c r="AD191" s="56"/>
      <c r="AE191" s="56"/>
      <c r="AF191" s="56"/>
    </row>
    <row r="192" spans="1:32" s="59" customFormat="1" ht="31.9" customHeight="1">
      <c r="A192" s="61">
        <v>23</v>
      </c>
      <c r="B192" s="63" t="s">
        <v>157</v>
      </c>
      <c r="C192" s="55"/>
      <c r="D192" s="55"/>
      <c r="E192" s="56"/>
      <c r="F192" s="56"/>
      <c r="G192" s="56"/>
      <c r="H192" s="56"/>
      <c r="I192" s="56"/>
      <c r="J192" s="56"/>
      <c r="K192" s="56"/>
      <c r="L192" s="56"/>
      <c r="M192" s="56"/>
      <c r="N192" s="56"/>
      <c r="O192" s="56"/>
      <c r="P192" s="56"/>
      <c r="Q192" s="56"/>
      <c r="R192" s="54" t="s">
        <v>263</v>
      </c>
      <c r="S192" s="57">
        <v>4500</v>
      </c>
      <c r="T192" s="58"/>
      <c r="U192" s="57">
        <f>S192</f>
        <v>4500</v>
      </c>
      <c r="V192" s="57">
        <f t="shared" si="99"/>
        <v>4500</v>
      </c>
      <c r="W192" s="57"/>
      <c r="X192" s="57">
        <f>S192*40%</f>
        <v>1800</v>
      </c>
      <c r="Y192" s="57"/>
      <c r="Z192" s="57">
        <f>X192</f>
        <v>1800</v>
      </c>
      <c r="AA192" s="57">
        <f>Z192</f>
        <v>1800</v>
      </c>
      <c r="AB192" s="57"/>
      <c r="AC192" s="56"/>
      <c r="AD192" s="56"/>
      <c r="AE192" s="56"/>
      <c r="AF192" s="56"/>
    </row>
    <row r="193" spans="1:32" s="59" customFormat="1" ht="31.9" customHeight="1">
      <c r="A193" s="61">
        <v>24</v>
      </c>
      <c r="B193" s="63" t="s">
        <v>177</v>
      </c>
      <c r="C193" s="55"/>
      <c r="D193" s="55"/>
      <c r="E193" s="56"/>
      <c r="F193" s="56"/>
      <c r="G193" s="56"/>
      <c r="H193" s="56"/>
      <c r="I193" s="56"/>
      <c r="J193" s="56"/>
      <c r="K193" s="56"/>
      <c r="L193" s="56"/>
      <c r="M193" s="56"/>
      <c r="N193" s="56"/>
      <c r="O193" s="56"/>
      <c r="P193" s="56"/>
      <c r="Q193" s="56"/>
      <c r="R193" s="54" t="s">
        <v>263</v>
      </c>
      <c r="S193" s="57">
        <f t="shared" si="100"/>
        <v>3500</v>
      </c>
      <c r="T193" s="58"/>
      <c r="U193" s="57">
        <v>3500</v>
      </c>
      <c r="V193" s="57">
        <f t="shared" si="99"/>
        <v>3500</v>
      </c>
      <c r="W193" s="57"/>
      <c r="X193" s="57">
        <f t="shared" si="57"/>
        <v>0</v>
      </c>
      <c r="Y193" s="57"/>
      <c r="Z193" s="57"/>
      <c r="AA193" s="57"/>
      <c r="AB193" s="57"/>
      <c r="AC193" s="56"/>
      <c r="AD193" s="56"/>
      <c r="AE193" s="56"/>
      <c r="AF193" s="56"/>
    </row>
    <row r="194" spans="1:32" s="59" customFormat="1" ht="31.9" customHeight="1">
      <c r="A194" s="61">
        <v>25</v>
      </c>
      <c r="B194" s="63" t="s">
        <v>237</v>
      </c>
      <c r="C194" s="55"/>
      <c r="D194" s="55"/>
      <c r="E194" s="56"/>
      <c r="F194" s="56"/>
      <c r="G194" s="56"/>
      <c r="H194" s="56"/>
      <c r="I194" s="56"/>
      <c r="J194" s="56"/>
      <c r="K194" s="56"/>
      <c r="L194" s="56"/>
      <c r="M194" s="56"/>
      <c r="N194" s="56"/>
      <c r="O194" s="56"/>
      <c r="P194" s="56"/>
      <c r="Q194" s="56"/>
      <c r="R194" s="54" t="s">
        <v>238</v>
      </c>
      <c r="S194" s="57">
        <f t="shared" si="100"/>
        <v>3500</v>
      </c>
      <c r="T194" s="58"/>
      <c r="U194" s="57">
        <v>3500</v>
      </c>
      <c r="V194" s="57">
        <f t="shared" si="99"/>
        <v>3500</v>
      </c>
      <c r="W194" s="57"/>
      <c r="X194" s="57">
        <f t="shared" ref="X194:X272" si="103">Y194+Z194</f>
        <v>0</v>
      </c>
      <c r="Y194" s="57"/>
      <c r="Z194" s="57"/>
      <c r="AA194" s="57"/>
      <c r="AB194" s="57"/>
      <c r="AC194" s="56"/>
      <c r="AD194" s="56"/>
      <c r="AE194" s="56"/>
      <c r="AF194" s="56"/>
    </row>
    <row r="195" spans="1:32" s="59" customFormat="1" ht="31.9" customHeight="1">
      <c r="A195" s="61">
        <v>26</v>
      </c>
      <c r="B195" s="63" t="s">
        <v>239</v>
      </c>
      <c r="C195" s="55"/>
      <c r="D195" s="55"/>
      <c r="E195" s="56"/>
      <c r="F195" s="56"/>
      <c r="G195" s="56"/>
      <c r="H195" s="56"/>
      <c r="I195" s="56"/>
      <c r="J195" s="56"/>
      <c r="K195" s="56"/>
      <c r="L195" s="56"/>
      <c r="M195" s="56"/>
      <c r="N195" s="56"/>
      <c r="O195" s="56"/>
      <c r="P195" s="56"/>
      <c r="Q195" s="56"/>
      <c r="R195" s="54" t="s">
        <v>238</v>
      </c>
      <c r="S195" s="57">
        <f t="shared" si="100"/>
        <v>3500</v>
      </c>
      <c r="T195" s="58"/>
      <c r="U195" s="57">
        <v>3500</v>
      </c>
      <c r="V195" s="57">
        <f t="shared" si="99"/>
        <v>3500</v>
      </c>
      <c r="W195" s="57"/>
      <c r="X195" s="57">
        <f t="shared" si="103"/>
        <v>0</v>
      </c>
      <c r="Y195" s="57"/>
      <c r="Z195" s="57"/>
      <c r="AA195" s="57"/>
      <c r="AB195" s="57"/>
      <c r="AC195" s="56"/>
      <c r="AD195" s="56"/>
      <c r="AE195" s="56"/>
      <c r="AF195" s="56"/>
    </row>
    <row r="196" spans="1:32" s="59" customFormat="1" ht="31.9" customHeight="1">
      <c r="A196" s="61">
        <v>27</v>
      </c>
      <c r="B196" s="63" t="s">
        <v>341</v>
      </c>
      <c r="C196" s="55"/>
      <c r="D196" s="55"/>
      <c r="E196" s="56"/>
      <c r="F196" s="56"/>
      <c r="G196" s="56"/>
      <c r="H196" s="56"/>
      <c r="I196" s="56"/>
      <c r="J196" s="56"/>
      <c r="K196" s="56"/>
      <c r="L196" s="56"/>
      <c r="M196" s="56"/>
      <c r="N196" s="56"/>
      <c r="O196" s="56"/>
      <c r="P196" s="56"/>
      <c r="Q196" s="56"/>
      <c r="R196" s="54" t="s">
        <v>277</v>
      </c>
      <c r="S196" s="57">
        <f t="shared" si="100"/>
        <v>3500</v>
      </c>
      <c r="T196" s="58">
        <f t="shared" ref="T196:AB196" si="104">T195</f>
        <v>0</v>
      </c>
      <c r="U196" s="57">
        <v>3500</v>
      </c>
      <c r="V196" s="57">
        <f t="shared" si="99"/>
        <v>3500</v>
      </c>
      <c r="W196" s="57"/>
      <c r="X196" s="57">
        <f t="shared" si="104"/>
        <v>0</v>
      </c>
      <c r="Y196" s="57">
        <f t="shared" si="104"/>
        <v>0</v>
      </c>
      <c r="Z196" s="57">
        <f t="shared" si="104"/>
        <v>0</v>
      </c>
      <c r="AA196" s="57">
        <f t="shared" si="104"/>
        <v>0</v>
      </c>
      <c r="AB196" s="57">
        <f t="shared" si="104"/>
        <v>0</v>
      </c>
      <c r="AC196" s="56"/>
      <c r="AD196" s="56"/>
      <c r="AE196" s="56"/>
      <c r="AF196" s="56"/>
    </row>
    <row r="197" spans="1:32" s="59" customFormat="1" ht="31.9" customHeight="1">
      <c r="A197" s="61">
        <v>28</v>
      </c>
      <c r="B197" s="63" t="s">
        <v>458</v>
      </c>
      <c r="C197" s="55"/>
      <c r="D197" s="55"/>
      <c r="E197" s="56"/>
      <c r="F197" s="56"/>
      <c r="G197" s="56"/>
      <c r="H197" s="56"/>
      <c r="I197" s="56"/>
      <c r="J197" s="56"/>
      <c r="K197" s="56"/>
      <c r="L197" s="56"/>
      <c r="M197" s="56"/>
      <c r="N197" s="56"/>
      <c r="O197" s="56"/>
      <c r="P197" s="56"/>
      <c r="Q197" s="56"/>
      <c r="R197" s="54" t="s">
        <v>294</v>
      </c>
      <c r="S197" s="57">
        <v>15000</v>
      </c>
      <c r="T197" s="58"/>
      <c r="U197" s="57">
        <f>S197</f>
        <v>15000</v>
      </c>
      <c r="V197" s="57">
        <f t="shared" si="99"/>
        <v>15000</v>
      </c>
      <c r="W197" s="57"/>
      <c r="X197" s="57">
        <f t="shared" ref="X197" si="105">Y197+Z197</f>
        <v>7500</v>
      </c>
      <c r="Y197" s="57"/>
      <c r="Z197" s="57">
        <f>S197*50%</f>
        <v>7500</v>
      </c>
      <c r="AA197" s="57">
        <f>Z197</f>
        <v>7500</v>
      </c>
      <c r="AB197" s="57"/>
      <c r="AC197" s="56"/>
      <c r="AD197" s="56"/>
      <c r="AE197" s="56"/>
      <c r="AF197" s="56"/>
    </row>
    <row r="198" spans="1:32" s="59" customFormat="1" ht="31.9" customHeight="1">
      <c r="A198" s="61">
        <v>29</v>
      </c>
      <c r="B198" s="63" t="s">
        <v>426</v>
      </c>
      <c r="C198" s="55"/>
      <c r="D198" s="55"/>
      <c r="E198" s="56"/>
      <c r="F198" s="56"/>
      <c r="G198" s="56"/>
      <c r="H198" s="56"/>
      <c r="I198" s="56"/>
      <c r="J198" s="56"/>
      <c r="K198" s="56"/>
      <c r="L198" s="56"/>
      <c r="M198" s="56"/>
      <c r="N198" s="56"/>
      <c r="O198" s="56"/>
      <c r="P198" s="56"/>
      <c r="Q198" s="56"/>
      <c r="R198" s="54" t="s">
        <v>240</v>
      </c>
      <c r="S198" s="57">
        <f t="shared" si="100"/>
        <v>3500</v>
      </c>
      <c r="T198" s="58"/>
      <c r="U198" s="57">
        <v>3500</v>
      </c>
      <c r="V198" s="57">
        <f t="shared" si="99"/>
        <v>3500</v>
      </c>
      <c r="W198" s="57"/>
      <c r="X198" s="57"/>
      <c r="Y198" s="57"/>
      <c r="Z198" s="57"/>
      <c r="AA198" s="57"/>
      <c r="AB198" s="57"/>
      <c r="AC198" s="56"/>
      <c r="AD198" s="56"/>
      <c r="AE198" s="56"/>
      <c r="AF198" s="56"/>
    </row>
    <row r="199" spans="1:32" s="59" customFormat="1" ht="31.9" customHeight="1">
      <c r="A199" s="61">
        <v>30</v>
      </c>
      <c r="B199" s="63" t="s">
        <v>427</v>
      </c>
      <c r="C199" s="55"/>
      <c r="D199" s="55"/>
      <c r="E199" s="56"/>
      <c r="F199" s="56"/>
      <c r="G199" s="56"/>
      <c r="H199" s="56"/>
      <c r="I199" s="56"/>
      <c r="J199" s="56"/>
      <c r="K199" s="56"/>
      <c r="L199" s="56"/>
      <c r="M199" s="56"/>
      <c r="N199" s="56"/>
      <c r="O199" s="56"/>
      <c r="P199" s="56"/>
      <c r="Q199" s="56"/>
      <c r="R199" s="54" t="s">
        <v>267</v>
      </c>
      <c r="S199" s="57">
        <v>2500</v>
      </c>
      <c r="T199" s="58"/>
      <c r="U199" s="57">
        <f>S199</f>
        <v>2500</v>
      </c>
      <c r="V199" s="57">
        <f>U199</f>
        <v>2500</v>
      </c>
      <c r="W199" s="57"/>
      <c r="X199" s="57"/>
      <c r="Y199" s="57"/>
      <c r="Z199" s="57"/>
      <c r="AA199" s="57"/>
      <c r="AB199" s="57"/>
      <c r="AC199" s="56"/>
      <c r="AD199" s="56"/>
      <c r="AE199" s="56"/>
      <c r="AF199" s="56"/>
    </row>
    <row r="200" spans="1:32" s="59" customFormat="1" ht="31.9" customHeight="1">
      <c r="A200" s="61">
        <v>31</v>
      </c>
      <c r="B200" s="63" t="s">
        <v>428</v>
      </c>
      <c r="C200" s="55"/>
      <c r="D200" s="55"/>
      <c r="E200" s="56"/>
      <c r="F200" s="56"/>
      <c r="G200" s="56"/>
      <c r="H200" s="56"/>
      <c r="I200" s="56"/>
      <c r="J200" s="56"/>
      <c r="K200" s="56"/>
      <c r="L200" s="56"/>
      <c r="M200" s="56"/>
      <c r="N200" s="56"/>
      <c r="O200" s="56"/>
      <c r="P200" s="56"/>
      <c r="Q200" s="56"/>
      <c r="R200" s="54" t="s">
        <v>393</v>
      </c>
      <c r="S200" s="57">
        <v>2500</v>
      </c>
      <c r="T200" s="58"/>
      <c r="U200" s="57">
        <f t="shared" ref="U200:U221" si="106">S200</f>
        <v>2500</v>
      </c>
      <c r="V200" s="57">
        <f t="shared" ref="V200:V221" si="107">U200</f>
        <v>2500</v>
      </c>
      <c r="W200" s="57"/>
      <c r="X200" s="57"/>
      <c r="Y200" s="57"/>
      <c r="Z200" s="57"/>
      <c r="AA200" s="57"/>
      <c r="AB200" s="57"/>
      <c r="AC200" s="56"/>
      <c r="AD200" s="56"/>
      <c r="AE200" s="56"/>
      <c r="AF200" s="56"/>
    </row>
    <row r="201" spans="1:32" s="59" customFormat="1" ht="31.9" customHeight="1">
      <c r="A201" s="61">
        <v>32</v>
      </c>
      <c r="B201" s="63" t="s">
        <v>429</v>
      </c>
      <c r="C201" s="55"/>
      <c r="D201" s="55"/>
      <c r="E201" s="56"/>
      <c r="F201" s="56"/>
      <c r="G201" s="56"/>
      <c r="H201" s="56"/>
      <c r="I201" s="56"/>
      <c r="J201" s="56"/>
      <c r="K201" s="56"/>
      <c r="L201" s="56"/>
      <c r="M201" s="56"/>
      <c r="N201" s="56"/>
      <c r="O201" s="56"/>
      <c r="P201" s="56"/>
      <c r="Q201" s="56"/>
      <c r="R201" s="54" t="s">
        <v>300</v>
      </c>
      <c r="S201" s="57">
        <v>2500</v>
      </c>
      <c r="T201" s="58"/>
      <c r="U201" s="57">
        <f t="shared" si="106"/>
        <v>2500</v>
      </c>
      <c r="V201" s="57">
        <f t="shared" si="107"/>
        <v>2500</v>
      </c>
      <c r="W201" s="57"/>
      <c r="X201" s="57"/>
      <c r="Y201" s="57"/>
      <c r="Z201" s="57"/>
      <c r="AA201" s="57"/>
      <c r="AB201" s="57"/>
      <c r="AC201" s="56"/>
      <c r="AD201" s="56"/>
      <c r="AE201" s="56"/>
      <c r="AF201" s="56"/>
    </row>
    <row r="202" spans="1:32" s="59" customFormat="1" ht="31.9" customHeight="1">
      <c r="A202" s="61">
        <v>33</v>
      </c>
      <c r="B202" s="63" t="s">
        <v>430</v>
      </c>
      <c r="C202" s="55"/>
      <c r="D202" s="55"/>
      <c r="E202" s="56"/>
      <c r="F202" s="56"/>
      <c r="G202" s="56"/>
      <c r="H202" s="56"/>
      <c r="I202" s="56"/>
      <c r="J202" s="56"/>
      <c r="K202" s="56"/>
      <c r="L202" s="56"/>
      <c r="M202" s="56"/>
      <c r="N202" s="56"/>
      <c r="O202" s="56"/>
      <c r="P202" s="56"/>
      <c r="Q202" s="56"/>
      <c r="R202" s="54" t="s">
        <v>268</v>
      </c>
      <c r="S202" s="57">
        <v>2500</v>
      </c>
      <c r="T202" s="58"/>
      <c r="U202" s="57">
        <f t="shared" si="106"/>
        <v>2500</v>
      </c>
      <c r="V202" s="57">
        <f t="shared" si="107"/>
        <v>2500</v>
      </c>
      <c r="W202" s="57"/>
      <c r="X202" s="57"/>
      <c r="Y202" s="57"/>
      <c r="Z202" s="57"/>
      <c r="AA202" s="57"/>
      <c r="AB202" s="57"/>
      <c r="AC202" s="56"/>
      <c r="AD202" s="56"/>
      <c r="AE202" s="56"/>
      <c r="AF202" s="56"/>
    </row>
    <row r="203" spans="1:32" s="59" customFormat="1" ht="31.9" customHeight="1">
      <c r="A203" s="61">
        <v>34</v>
      </c>
      <c r="B203" s="63" t="s">
        <v>431</v>
      </c>
      <c r="C203" s="55"/>
      <c r="D203" s="55"/>
      <c r="E203" s="56"/>
      <c r="F203" s="56"/>
      <c r="G203" s="56"/>
      <c r="H203" s="56"/>
      <c r="I203" s="56"/>
      <c r="J203" s="56"/>
      <c r="K203" s="56"/>
      <c r="L203" s="56"/>
      <c r="M203" s="56"/>
      <c r="N203" s="56"/>
      <c r="O203" s="56"/>
      <c r="P203" s="56"/>
      <c r="Q203" s="56"/>
      <c r="R203" s="54" t="s">
        <v>269</v>
      </c>
      <c r="S203" s="57">
        <v>2500</v>
      </c>
      <c r="T203" s="58"/>
      <c r="U203" s="57">
        <f t="shared" si="106"/>
        <v>2500</v>
      </c>
      <c r="V203" s="57">
        <f t="shared" si="107"/>
        <v>2500</v>
      </c>
      <c r="W203" s="57"/>
      <c r="X203" s="57"/>
      <c r="Y203" s="57"/>
      <c r="Z203" s="57"/>
      <c r="AA203" s="57"/>
      <c r="AB203" s="57"/>
      <c r="AC203" s="56"/>
      <c r="AD203" s="56"/>
      <c r="AE203" s="56"/>
      <c r="AF203" s="56"/>
    </row>
    <row r="204" spans="1:32" s="59" customFormat="1" ht="31.9" customHeight="1">
      <c r="A204" s="61">
        <v>35</v>
      </c>
      <c r="B204" s="63" t="s">
        <v>432</v>
      </c>
      <c r="C204" s="55"/>
      <c r="D204" s="55"/>
      <c r="E204" s="56"/>
      <c r="F204" s="56"/>
      <c r="G204" s="56"/>
      <c r="H204" s="56"/>
      <c r="I204" s="56"/>
      <c r="J204" s="56"/>
      <c r="K204" s="56"/>
      <c r="L204" s="56"/>
      <c r="M204" s="56"/>
      <c r="N204" s="56"/>
      <c r="O204" s="56"/>
      <c r="P204" s="56"/>
      <c r="Q204" s="56"/>
      <c r="R204" s="54" t="s">
        <v>261</v>
      </c>
      <c r="S204" s="57">
        <v>2500</v>
      </c>
      <c r="T204" s="58"/>
      <c r="U204" s="57">
        <f t="shared" si="106"/>
        <v>2500</v>
      </c>
      <c r="V204" s="57">
        <f t="shared" si="107"/>
        <v>2500</v>
      </c>
      <c r="W204" s="57"/>
      <c r="X204" s="57"/>
      <c r="Y204" s="57"/>
      <c r="Z204" s="57"/>
      <c r="AA204" s="57"/>
      <c r="AB204" s="57"/>
      <c r="AC204" s="56"/>
      <c r="AD204" s="56"/>
      <c r="AE204" s="56"/>
      <c r="AF204" s="56"/>
    </row>
    <row r="205" spans="1:32" s="59" customFormat="1" ht="31.9" customHeight="1">
      <c r="A205" s="61">
        <v>36</v>
      </c>
      <c r="B205" s="63" t="s">
        <v>433</v>
      </c>
      <c r="C205" s="55"/>
      <c r="D205" s="55"/>
      <c r="E205" s="56"/>
      <c r="F205" s="56"/>
      <c r="G205" s="56"/>
      <c r="H205" s="56"/>
      <c r="I205" s="56"/>
      <c r="J205" s="56"/>
      <c r="K205" s="56"/>
      <c r="L205" s="56"/>
      <c r="M205" s="56"/>
      <c r="N205" s="56"/>
      <c r="O205" s="56"/>
      <c r="P205" s="56"/>
      <c r="Q205" s="56"/>
      <c r="R205" s="54" t="s">
        <v>152</v>
      </c>
      <c r="S205" s="57">
        <v>2500</v>
      </c>
      <c r="T205" s="58"/>
      <c r="U205" s="57">
        <f t="shared" si="106"/>
        <v>2500</v>
      </c>
      <c r="V205" s="57">
        <f t="shared" si="107"/>
        <v>2500</v>
      </c>
      <c r="W205" s="57"/>
      <c r="X205" s="57">
        <f>U205*50%</f>
        <v>1250</v>
      </c>
      <c r="Y205" s="57"/>
      <c r="Z205" s="57">
        <f>X205</f>
        <v>1250</v>
      </c>
      <c r="AA205" s="57">
        <f>Z205</f>
        <v>1250</v>
      </c>
      <c r="AB205" s="57"/>
      <c r="AC205" s="56"/>
      <c r="AD205" s="56"/>
      <c r="AE205" s="56"/>
      <c r="AF205" s="56"/>
    </row>
    <row r="206" spans="1:32" s="59" customFormat="1" ht="31.9" customHeight="1">
      <c r="A206" s="61">
        <v>37</v>
      </c>
      <c r="B206" s="63" t="s">
        <v>434</v>
      </c>
      <c r="C206" s="55"/>
      <c r="D206" s="55"/>
      <c r="E206" s="56"/>
      <c r="F206" s="56"/>
      <c r="G206" s="56"/>
      <c r="H206" s="56"/>
      <c r="I206" s="56"/>
      <c r="J206" s="56"/>
      <c r="K206" s="56"/>
      <c r="L206" s="56"/>
      <c r="M206" s="56"/>
      <c r="N206" s="56"/>
      <c r="O206" s="56"/>
      <c r="P206" s="56"/>
      <c r="Q206" s="56"/>
      <c r="R206" s="54" t="s">
        <v>262</v>
      </c>
      <c r="S206" s="57">
        <v>2500</v>
      </c>
      <c r="T206" s="58"/>
      <c r="U206" s="57">
        <f t="shared" si="106"/>
        <v>2500</v>
      </c>
      <c r="V206" s="57">
        <f t="shared" si="107"/>
        <v>2500</v>
      </c>
      <c r="W206" s="57"/>
      <c r="X206" s="57">
        <v>2500</v>
      </c>
      <c r="Y206" s="57"/>
      <c r="Z206" s="57">
        <f>X206</f>
        <v>2500</v>
      </c>
      <c r="AA206" s="57">
        <f>Z206</f>
        <v>2500</v>
      </c>
      <c r="AB206" s="57"/>
      <c r="AC206" s="56"/>
      <c r="AD206" s="56"/>
      <c r="AE206" s="56"/>
      <c r="AF206" s="56"/>
    </row>
    <row r="207" spans="1:32" s="59" customFormat="1" ht="31.9" customHeight="1">
      <c r="A207" s="61">
        <v>38</v>
      </c>
      <c r="B207" s="63" t="s">
        <v>435</v>
      </c>
      <c r="C207" s="55"/>
      <c r="D207" s="55"/>
      <c r="E207" s="56"/>
      <c r="F207" s="56"/>
      <c r="G207" s="56"/>
      <c r="H207" s="56"/>
      <c r="I207" s="56"/>
      <c r="J207" s="56"/>
      <c r="K207" s="56"/>
      <c r="L207" s="56"/>
      <c r="M207" s="56"/>
      <c r="N207" s="56"/>
      <c r="O207" s="56"/>
      <c r="P207" s="56"/>
      <c r="Q207" s="56"/>
      <c r="R207" s="54" t="s">
        <v>266</v>
      </c>
      <c r="S207" s="57">
        <v>2500</v>
      </c>
      <c r="T207" s="58"/>
      <c r="U207" s="57">
        <f t="shared" si="106"/>
        <v>2500</v>
      </c>
      <c r="V207" s="57">
        <f t="shared" si="107"/>
        <v>2500</v>
      </c>
      <c r="W207" s="57"/>
      <c r="X207" s="57"/>
      <c r="Y207" s="57"/>
      <c r="Z207" s="57"/>
      <c r="AA207" s="57"/>
      <c r="AB207" s="57"/>
      <c r="AC207" s="56"/>
      <c r="AD207" s="56"/>
      <c r="AE207" s="56"/>
      <c r="AF207" s="56"/>
    </row>
    <row r="208" spans="1:32" s="59" customFormat="1" ht="31.9" customHeight="1">
      <c r="A208" s="61">
        <v>39</v>
      </c>
      <c r="B208" s="63" t="s">
        <v>436</v>
      </c>
      <c r="C208" s="55"/>
      <c r="D208" s="55"/>
      <c r="E208" s="56"/>
      <c r="F208" s="56"/>
      <c r="G208" s="56"/>
      <c r="H208" s="56"/>
      <c r="I208" s="56"/>
      <c r="J208" s="56"/>
      <c r="K208" s="56"/>
      <c r="L208" s="56"/>
      <c r="M208" s="56"/>
      <c r="N208" s="56"/>
      <c r="O208" s="56"/>
      <c r="P208" s="56"/>
      <c r="Q208" s="56"/>
      <c r="R208" s="54" t="s">
        <v>263</v>
      </c>
      <c r="S208" s="57">
        <v>2500</v>
      </c>
      <c r="T208" s="58"/>
      <c r="U208" s="57">
        <f t="shared" si="106"/>
        <v>2500</v>
      </c>
      <c r="V208" s="57">
        <f t="shared" si="107"/>
        <v>2500</v>
      </c>
      <c r="W208" s="57"/>
      <c r="X208" s="57"/>
      <c r="Y208" s="57"/>
      <c r="Z208" s="57"/>
      <c r="AA208" s="57"/>
      <c r="AB208" s="57"/>
      <c r="AC208" s="56"/>
      <c r="AD208" s="56"/>
      <c r="AE208" s="56"/>
      <c r="AF208" s="56"/>
    </row>
    <row r="209" spans="1:32" s="59" customFormat="1" ht="31.9" customHeight="1">
      <c r="A209" s="61">
        <v>40</v>
      </c>
      <c r="B209" s="63" t="s">
        <v>437</v>
      </c>
      <c r="C209" s="55"/>
      <c r="D209" s="55"/>
      <c r="E209" s="56"/>
      <c r="F209" s="56"/>
      <c r="G209" s="56"/>
      <c r="H209" s="56"/>
      <c r="I209" s="56"/>
      <c r="J209" s="56"/>
      <c r="K209" s="56"/>
      <c r="L209" s="56"/>
      <c r="M209" s="56"/>
      <c r="N209" s="56"/>
      <c r="O209" s="56"/>
      <c r="P209" s="56"/>
      <c r="Q209" s="56"/>
      <c r="R209" s="54" t="s">
        <v>265</v>
      </c>
      <c r="S209" s="57">
        <v>2500</v>
      </c>
      <c r="T209" s="58"/>
      <c r="U209" s="57">
        <f t="shared" si="106"/>
        <v>2500</v>
      </c>
      <c r="V209" s="57">
        <f t="shared" si="107"/>
        <v>2500</v>
      </c>
      <c r="W209" s="57"/>
      <c r="X209" s="57"/>
      <c r="Y209" s="57"/>
      <c r="Z209" s="57"/>
      <c r="AA209" s="57"/>
      <c r="AB209" s="57"/>
      <c r="AC209" s="56"/>
      <c r="AD209" s="56"/>
      <c r="AE209" s="56"/>
      <c r="AF209" s="56"/>
    </row>
    <row r="210" spans="1:32" s="59" customFormat="1" ht="31.9" customHeight="1">
      <c r="A210" s="61">
        <v>41</v>
      </c>
      <c r="B210" s="63" t="s">
        <v>438</v>
      </c>
      <c r="C210" s="55"/>
      <c r="D210" s="55"/>
      <c r="E210" s="56"/>
      <c r="F210" s="56"/>
      <c r="G210" s="56"/>
      <c r="H210" s="56"/>
      <c r="I210" s="56"/>
      <c r="J210" s="56"/>
      <c r="K210" s="56"/>
      <c r="L210" s="56"/>
      <c r="M210" s="56"/>
      <c r="N210" s="56"/>
      <c r="O210" s="56"/>
      <c r="P210" s="56"/>
      <c r="Q210" s="56"/>
      <c r="R210" s="54" t="s">
        <v>274</v>
      </c>
      <c r="S210" s="57">
        <v>2500</v>
      </c>
      <c r="T210" s="58"/>
      <c r="U210" s="57">
        <f t="shared" si="106"/>
        <v>2500</v>
      </c>
      <c r="V210" s="57">
        <f t="shared" si="107"/>
        <v>2500</v>
      </c>
      <c r="W210" s="57"/>
      <c r="X210" s="57"/>
      <c r="Y210" s="57"/>
      <c r="Z210" s="57"/>
      <c r="AA210" s="57"/>
      <c r="AB210" s="57"/>
      <c r="AC210" s="56"/>
      <c r="AD210" s="56"/>
      <c r="AE210" s="56"/>
      <c r="AF210" s="56"/>
    </row>
    <row r="211" spans="1:32" s="59" customFormat="1" ht="31.9" customHeight="1">
      <c r="A211" s="61">
        <v>42</v>
      </c>
      <c r="B211" s="63" t="s">
        <v>439</v>
      </c>
      <c r="C211" s="55"/>
      <c r="D211" s="55"/>
      <c r="E211" s="56"/>
      <c r="F211" s="56"/>
      <c r="G211" s="56"/>
      <c r="H211" s="56"/>
      <c r="I211" s="56"/>
      <c r="J211" s="56"/>
      <c r="K211" s="56"/>
      <c r="L211" s="56"/>
      <c r="M211" s="56"/>
      <c r="N211" s="56"/>
      <c r="O211" s="56"/>
      <c r="P211" s="56"/>
      <c r="Q211" s="56"/>
      <c r="R211" s="54" t="s">
        <v>277</v>
      </c>
      <c r="S211" s="57">
        <v>2500</v>
      </c>
      <c r="T211" s="58"/>
      <c r="U211" s="57">
        <f t="shared" si="106"/>
        <v>2500</v>
      </c>
      <c r="V211" s="57">
        <f t="shared" si="107"/>
        <v>2500</v>
      </c>
      <c r="W211" s="57"/>
      <c r="X211" s="57"/>
      <c r="Y211" s="57"/>
      <c r="Z211" s="57"/>
      <c r="AA211" s="57"/>
      <c r="AB211" s="57"/>
      <c r="AC211" s="56"/>
      <c r="AD211" s="56"/>
      <c r="AE211" s="56"/>
      <c r="AF211" s="56"/>
    </row>
    <row r="212" spans="1:32" s="59" customFormat="1" ht="31.9" customHeight="1">
      <c r="A212" s="61">
        <v>43</v>
      </c>
      <c r="B212" s="63" t="s">
        <v>440</v>
      </c>
      <c r="C212" s="55"/>
      <c r="D212" s="55"/>
      <c r="E212" s="56"/>
      <c r="F212" s="56"/>
      <c r="G212" s="56"/>
      <c r="H212" s="56"/>
      <c r="I212" s="56"/>
      <c r="J212" s="56"/>
      <c r="K212" s="56"/>
      <c r="L212" s="56"/>
      <c r="M212" s="56"/>
      <c r="N212" s="56"/>
      <c r="O212" s="56"/>
      <c r="P212" s="56"/>
      <c r="Q212" s="56"/>
      <c r="R212" s="54" t="s">
        <v>256</v>
      </c>
      <c r="S212" s="57">
        <v>2500</v>
      </c>
      <c r="T212" s="58"/>
      <c r="U212" s="57">
        <f t="shared" si="106"/>
        <v>2500</v>
      </c>
      <c r="V212" s="57">
        <f t="shared" si="107"/>
        <v>2500</v>
      </c>
      <c r="W212" s="57"/>
      <c r="X212" s="57"/>
      <c r="Y212" s="57"/>
      <c r="Z212" s="57"/>
      <c r="AA212" s="57"/>
      <c r="AB212" s="57"/>
      <c r="AC212" s="56"/>
      <c r="AD212" s="56"/>
      <c r="AE212" s="56"/>
      <c r="AF212" s="56"/>
    </row>
    <row r="213" spans="1:32" s="59" customFormat="1" ht="31.9" customHeight="1">
      <c r="A213" s="61">
        <v>44</v>
      </c>
      <c r="B213" s="63" t="s">
        <v>441</v>
      </c>
      <c r="C213" s="55"/>
      <c r="D213" s="55"/>
      <c r="E213" s="56"/>
      <c r="F213" s="56"/>
      <c r="G213" s="56"/>
      <c r="H213" s="56"/>
      <c r="I213" s="56"/>
      <c r="J213" s="56"/>
      <c r="K213" s="56"/>
      <c r="L213" s="56"/>
      <c r="M213" s="56"/>
      <c r="N213" s="56"/>
      <c r="O213" s="56"/>
      <c r="P213" s="56"/>
      <c r="Q213" s="56"/>
      <c r="R213" s="54" t="s">
        <v>275</v>
      </c>
      <c r="S213" s="57">
        <v>2500</v>
      </c>
      <c r="T213" s="58"/>
      <c r="U213" s="57">
        <f t="shared" si="106"/>
        <v>2500</v>
      </c>
      <c r="V213" s="57">
        <f t="shared" si="107"/>
        <v>2500</v>
      </c>
      <c r="W213" s="57"/>
      <c r="X213" s="57"/>
      <c r="Y213" s="57"/>
      <c r="Z213" s="57"/>
      <c r="AA213" s="57"/>
      <c r="AB213" s="57"/>
      <c r="AC213" s="56"/>
      <c r="AD213" s="56"/>
      <c r="AE213" s="56"/>
      <c r="AF213" s="56"/>
    </row>
    <row r="214" spans="1:32" s="59" customFormat="1" ht="31.9" customHeight="1">
      <c r="A214" s="61">
        <v>45</v>
      </c>
      <c r="B214" s="63" t="s">
        <v>442</v>
      </c>
      <c r="C214" s="55"/>
      <c r="D214" s="55"/>
      <c r="E214" s="56"/>
      <c r="F214" s="56"/>
      <c r="G214" s="56"/>
      <c r="H214" s="56"/>
      <c r="I214" s="56"/>
      <c r="J214" s="56"/>
      <c r="K214" s="56"/>
      <c r="L214" s="56"/>
      <c r="M214" s="56"/>
      <c r="N214" s="56"/>
      <c r="O214" s="56"/>
      <c r="P214" s="56"/>
      <c r="Q214" s="56"/>
      <c r="R214" s="54" t="s">
        <v>276</v>
      </c>
      <c r="S214" s="57">
        <v>2500</v>
      </c>
      <c r="T214" s="58"/>
      <c r="U214" s="57">
        <f t="shared" si="106"/>
        <v>2500</v>
      </c>
      <c r="V214" s="57">
        <f t="shared" si="107"/>
        <v>2500</v>
      </c>
      <c r="W214" s="57"/>
      <c r="X214" s="57"/>
      <c r="Y214" s="57"/>
      <c r="Z214" s="57"/>
      <c r="AA214" s="57"/>
      <c r="AB214" s="57"/>
      <c r="AC214" s="56"/>
      <c r="AD214" s="56"/>
      <c r="AE214" s="56"/>
      <c r="AF214" s="56"/>
    </row>
    <row r="215" spans="1:32" s="59" customFormat="1" ht="31.9" customHeight="1">
      <c r="A215" s="61">
        <v>46</v>
      </c>
      <c r="B215" s="63" t="s">
        <v>443</v>
      </c>
      <c r="C215" s="55"/>
      <c r="D215" s="55"/>
      <c r="E215" s="56"/>
      <c r="F215" s="56"/>
      <c r="G215" s="56"/>
      <c r="H215" s="56"/>
      <c r="I215" s="56"/>
      <c r="J215" s="56"/>
      <c r="K215" s="56"/>
      <c r="L215" s="56"/>
      <c r="M215" s="56"/>
      <c r="N215" s="56"/>
      <c r="O215" s="56"/>
      <c r="P215" s="56"/>
      <c r="Q215" s="56"/>
      <c r="R215" s="54" t="s">
        <v>271</v>
      </c>
      <c r="S215" s="57">
        <v>3500</v>
      </c>
      <c r="T215" s="58"/>
      <c r="U215" s="57">
        <f t="shared" si="106"/>
        <v>3500</v>
      </c>
      <c r="V215" s="57">
        <f t="shared" si="107"/>
        <v>3500</v>
      </c>
      <c r="W215" s="57"/>
      <c r="X215" s="57">
        <f>S215*50%</f>
        <v>1750</v>
      </c>
      <c r="Y215" s="57"/>
      <c r="Z215" s="57">
        <f>X215</f>
        <v>1750</v>
      </c>
      <c r="AA215" s="57">
        <f>Z215</f>
        <v>1750</v>
      </c>
      <c r="AB215" s="57"/>
      <c r="AC215" s="56"/>
      <c r="AD215" s="56"/>
      <c r="AE215" s="56"/>
      <c r="AF215" s="56"/>
    </row>
    <row r="216" spans="1:32" s="59" customFormat="1" ht="31.9" customHeight="1">
      <c r="A216" s="61">
        <v>47</v>
      </c>
      <c r="B216" s="63" t="s">
        <v>444</v>
      </c>
      <c r="C216" s="55"/>
      <c r="D216" s="55"/>
      <c r="E216" s="56"/>
      <c r="F216" s="56"/>
      <c r="G216" s="56"/>
      <c r="H216" s="56"/>
      <c r="I216" s="56"/>
      <c r="J216" s="56"/>
      <c r="K216" s="56"/>
      <c r="L216" s="56"/>
      <c r="M216" s="56"/>
      <c r="N216" s="56"/>
      <c r="O216" s="56"/>
      <c r="P216" s="56"/>
      <c r="Q216" s="56"/>
      <c r="R216" s="54" t="s">
        <v>254</v>
      </c>
      <c r="S216" s="57">
        <v>2500</v>
      </c>
      <c r="T216" s="58"/>
      <c r="U216" s="57">
        <f t="shared" si="106"/>
        <v>2500</v>
      </c>
      <c r="V216" s="57">
        <f t="shared" si="107"/>
        <v>2500</v>
      </c>
      <c r="W216" s="57"/>
      <c r="X216" s="57"/>
      <c r="Y216" s="57"/>
      <c r="Z216" s="57"/>
      <c r="AA216" s="57"/>
      <c r="AB216" s="57"/>
      <c r="AC216" s="56"/>
      <c r="AD216" s="56"/>
      <c r="AE216" s="56"/>
      <c r="AF216" s="56"/>
    </row>
    <row r="217" spans="1:32" s="59" customFormat="1" ht="31.9" customHeight="1">
      <c r="A217" s="61">
        <v>48</v>
      </c>
      <c r="B217" s="63" t="s">
        <v>445</v>
      </c>
      <c r="C217" s="55"/>
      <c r="D217" s="55"/>
      <c r="E217" s="56"/>
      <c r="F217" s="56"/>
      <c r="G217" s="56"/>
      <c r="H217" s="56"/>
      <c r="I217" s="56"/>
      <c r="J217" s="56"/>
      <c r="K217" s="56"/>
      <c r="L217" s="56"/>
      <c r="M217" s="56"/>
      <c r="N217" s="56"/>
      <c r="O217" s="56"/>
      <c r="P217" s="56"/>
      <c r="Q217" s="56"/>
      <c r="R217" s="54" t="s">
        <v>273</v>
      </c>
      <c r="S217" s="57">
        <v>2500</v>
      </c>
      <c r="T217" s="58"/>
      <c r="U217" s="57">
        <f t="shared" si="106"/>
        <v>2500</v>
      </c>
      <c r="V217" s="57">
        <f t="shared" si="107"/>
        <v>2500</v>
      </c>
      <c r="W217" s="57"/>
      <c r="X217" s="57"/>
      <c r="Y217" s="57"/>
      <c r="Z217" s="57"/>
      <c r="AA217" s="57"/>
      <c r="AB217" s="57"/>
      <c r="AC217" s="56"/>
      <c r="AD217" s="56"/>
      <c r="AE217" s="56"/>
      <c r="AF217" s="56"/>
    </row>
    <row r="218" spans="1:32" s="59" customFormat="1" ht="31.9" customHeight="1">
      <c r="A218" s="61">
        <v>49</v>
      </c>
      <c r="B218" s="63" t="s">
        <v>446</v>
      </c>
      <c r="C218" s="55"/>
      <c r="D218" s="55"/>
      <c r="E218" s="56"/>
      <c r="F218" s="56"/>
      <c r="G218" s="56"/>
      <c r="H218" s="56"/>
      <c r="I218" s="56"/>
      <c r="J218" s="56"/>
      <c r="K218" s="56"/>
      <c r="L218" s="56"/>
      <c r="M218" s="56"/>
      <c r="N218" s="56"/>
      <c r="O218" s="56"/>
      <c r="P218" s="56"/>
      <c r="Q218" s="56"/>
      <c r="R218" s="54" t="s">
        <v>155</v>
      </c>
      <c r="S218" s="57">
        <v>2500</v>
      </c>
      <c r="T218" s="58"/>
      <c r="U218" s="57">
        <f t="shared" si="106"/>
        <v>2500</v>
      </c>
      <c r="V218" s="57">
        <f t="shared" si="107"/>
        <v>2500</v>
      </c>
      <c r="W218" s="57"/>
      <c r="X218" s="57"/>
      <c r="Y218" s="57"/>
      <c r="Z218" s="57"/>
      <c r="AA218" s="57"/>
      <c r="AB218" s="57"/>
      <c r="AC218" s="56"/>
      <c r="AD218" s="56"/>
      <c r="AE218" s="56"/>
      <c r="AF218" s="56"/>
    </row>
    <row r="219" spans="1:32" s="59" customFormat="1" ht="31.9" customHeight="1">
      <c r="A219" s="61">
        <v>50</v>
      </c>
      <c r="B219" s="63" t="s">
        <v>447</v>
      </c>
      <c r="C219" s="55"/>
      <c r="D219" s="55"/>
      <c r="E219" s="56"/>
      <c r="F219" s="56"/>
      <c r="G219" s="56"/>
      <c r="H219" s="56"/>
      <c r="I219" s="56"/>
      <c r="J219" s="56"/>
      <c r="K219" s="56"/>
      <c r="L219" s="56"/>
      <c r="M219" s="56"/>
      <c r="N219" s="56"/>
      <c r="O219" s="56"/>
      <c r="P219" s="56"/>
      <c r="Q219" s="56"/>
      <c r="R219" s="54" t="s">
        <v>159</v>
      </c>
      <c r="S219" s="57">
        <v>2500</v>
      </c>
      <c r="T219" s="58"/>
      <c r="U219" s="57">
        <f t="shared" si="106"/>
        <v>2500</v>
      </c>
      <c r="V219" s="57">
        <f t="shared" si="107"/>
        <v>2500</v>
      </c>
      <c r="W219" s="57"/>
      <c r="X219" s="57"/>
      <c r="Y219" s="57"/>
      <c r="Z219" s="57"/>
      <c r="AA219" s="57"/>
      <c r="AB219" s="57"/>
      <c r="AC219" s="56"/>
      <c r="AD219" s="56"/>
      <c r="AE219" s="56"/>
      <c r="AF219" s="56"/>
    </row>
    <row r="220" spans="1:32" s="59" customFormat="1" ht="31.9" customHeight="1">
      <c r="A220" s="61">
        <v>51</v>
      </c>
      <c r="B220" s="63" t="s">
        <v>448</v>
      </c>
      <c r="C220" s="55"/>
      <c r="D220" s="55"/>
      <c r="E220" s="56"/>
      <c r="F220" s="56"/>
      <c r="G220" s="56"/>
      <c r="H220" s="56"/>
      <c r="I220" s="56"/>
      <c r="J220" s="56"/>
      <c r="K220" s="56"/>
      <c r="L220" s="56"/>
      <c r="M220" s="56"/>
      <c r="N220" s="56"/>
      <c r="O220" s="56"/>
      <c r="P220" s="56"/>
      <c r="Q220" s="56"/>
      <c r="R220" s="54" t="s">
        <v>252</v>
      </c>
      <c r="S220" s="57">
        <v>2500</v>
      </c>
      <c r="T220" s="58"/>
      <c r="U220" s="57">
        <f t="shared" si="106"/>
        <v>2500</v>
      </c>
      <c r="V220" s="57">
        <f t="shared" si="107"/>
        <v>2500</v>
      </c>
      <c r="W220" s="57"/>
      <c r="X220" s="57">
        <f>S220*50%</f>
        <v>1250</v>
      </c>
      <c r="Y220" s="57"/>
      <c r="Z220" s="57">
        <f>X220</f>
        <v>1250</v>
      </c>
      <c r="AA220" s="57">
        <f>Z220</f>
        <v>1250</v>
      </c>
      <c r="AB220" s="57"/>
      <c r="AC220" s="56"/>
      <c r="AD220" s="56"/>
      <c r="AE220" s="56"/>
      <c r="AF220" s="56"/>
    </row>
    <row r="221" spans="1:32" s="59" customFormat="1" ht="31.9" customHeight="1">
      <c r="A221" s="61">
        <v>52</v>
      </c>
      <c r="B221" s="63" t="s">
        <v>426</v>
      </c>
      <c r="C221" s="55"/>
      <c r="D221" s="55"/>
      <c r="E221" s="56"/>
      <c r="F221" s="56"/>
      <c r="G221" s="56"/>
      <c r="H221" s="56"/>
      <c r="I221" s="56"/>
      <c r="J221" s="56"/>
      <c r="K221" s="56"/>
      <c r="L221" s="56"/>
      <c r="M221" s="56"/>
      <c r="N221" s="56"/>
      <c r="O221" s="56"/>
      <c r="P221" s="56"/>
      <c r="Q221" s="56"/>
      <c r="R221" s="54" t="s">
        <v>247</v>
      </c>
      <c r="S221" s="57">
        <v>2500</v>
      </c>
      <c r="T221" s="58"/>
      <c r="U221" s="57">
        <f t="shared" si="106"/>
        <v>2500</v>
      </c>
      <c r="V221" s="57">
        <f t="shared" si="107"/>
        <v>2500</v>
      </c>
      <c r="W221" s="57"/>
      <c r="X221" s="57"/>
      <c r="Y221" s="57"/>
      <c r="Z221" s="57"/>
      <c r="AA221" s="57"/>
      <c r="AB221" s="57"/>
      <c r="AC221" s="56"/>
      <c r="AD221" s="56"/>
      <c r="AE221" s="56"/>
      <c r="AF221" s="56"/>
    </row>
    <row r="222" spans="1:32" s="59" customFormat="1" ht="31.9" customHeight="1">
      <c r="A222" s="61">
        <v>53</v>
      </c>
      <c r="B222" s="63" t="s">
        <v>309</v>
      </c>
      <c r="C222" s="55"/>
      <c r="D222" s="55"/>
      <c r="E222" s="56"/>
      <c r="F222" s="56"/>
      <c r="G222" s="56"/>
      <c r="H222" s="56"/>
      <c r="I222" s="56"/>
      <c r="J222" s="56"/>
      <c r="K222" s="56"/>
      <c r="L222" s="56"/>
      <c r="M222" s="56"/>
      <c r="N222" s="56"/>
      <c r="O222" s="56"/>
      <c r="P222" s="56"/>
      <c r="Q222" s="56"/>
      <c r="R222" s="54" t="s">
        <v>240</v>
      </c>
      <c r="S222" s="57">
        <f t="shared" si="100"/>
        <v>3500</v>
      </c>
      <c r="T222" s="58"/>
      <c r="U222" s="57">
        <v>3500</v>
      </c>
      <c r="V222" s="57">
        <f t="shared" si="99"/>
        <v>3500</v>
      </c>
      <c r="W222" s="57"/>
      <c r="X222" s="57"/>
      <c r="Y222" s="57"/>
      <c r="Z222" s="57"/>
      <c r="AA222" s="57"/>
      <c r="AB222" s="57"/>
      <c r="AC222" s="56"/>
      <c r="AD222" s="56"/>
      <c r="AE222" s="56"/>
      <c r="AF222" s="56"/>
    </row>
    <row r="223" spans="1:32" s="59" customFormat="1" ht="31.9" customHeight="1">
      <c r="A223" s="61">
        <v>54</v>
      </c>
      <c r="B223" s="63" t="s">
        <v>457</v>
      </c>
      <c r="C223" s="55"/>
      <c r="D223" s="55"/>
      <c r="E223" s="56"/>
      <c r="F223" s="56"/>
      <c r="G223" s="56"/>
      <c r="H223" s="56"/>
      <c r="I223" s="56"/>
      <c r="J223" s="56"/>
      <c r="K223" s="56"/>
      <c r="L223" s="56"/>
      <c r="M223" s="56"/>
      <c r="N223" s="56"/>
      <c r="O223" s="56"/>
      <c r="P223" s="56"/>
      <c r="Q223" s="56"/>
      <c r="R223" s="54" t="s">
        <v>240</v>
      </c>
      <c r="S223" s="57">
        <f t="shared" si="100"/>
        <v>3500</v>
      </c>
      <c r="T223" s="58"/>
      <c r="U223" s="57">
        <v>3500</v>
      </c>
      <c r="V223" s="57">
        <f t="shared" si="99"/>
        <v>3500</v>
      </c>
      <c r="W223" s="57"/>
      <c r="X223" s="57">
        <f>S223*40%</f>
        <v>1400</v>
      </c>
      <c r="Y223" s="57"/>
      <c r="Z223" s="57">
        <f>X223</f>
        <v>1400</v>
      </c>
      <c r="AA223" s="57">
        <f>Z223</f>
        <v>1400</v>
      </c>
      <c r="AB223" s="57"/>
      <c r="AC223" s="56"/>
      <c r="AD223" s="56"/>
      <c r="AE223" s="56"/>
      <c r="AF223" s="56"/>
    </row>
    <row r="224" spans="1:32" s="59" customFormat="1" ht="31.9" customHeight="1">
      <c r="A224" s="61">
        <v>55</v>
      </c>
      <c r="B224" s="63" t="s">
        <v>348</v>
      </c>
      <c r="C224" s="55"/>
      <c r="D224" s="55"/>
      <c r="E224" s="56"/>
      <c r="F224" s="56"/>
      <c r="G224" s="56"/>
      <c r="H224" s="56"/>
      <c r="I224" s="56"/>
      <c r="J224" s="56"/>
      <c r="K224" s="56"/>
      <c r="L224" s="56"/>
      <c r="M224" s="56"/>
      <c r="N224" s="56"/>
      <c r="O224" s="56"/>
      <c r="P224" s="56"/>
      <c r="Q224" s="56"/>
      <c r="R224" s="54" t="s">
        <v>240</v>
      </c>
      <c r="S224" s="57">
        <f t="shared" si="100"/>
        <v>3500</v>
      </c>
      <c r="T224" s="58"/>
      <c r="U224" s="57">
        <v>3500</v>
      </c>
      <c r="V224" s="57">
        <f t="shared" si="99"/>
        <v>3500</v>
      </c>
      <c r="W224" s="57"/>
      <c r="X224" s="57">
        <f>Y224+Z224</f>
        <v>0</v>
      </c>
      <c r="Y224" s="57"/>
      <c r="Z224" s="57"/>
      <c r="AA224" s="57"/>
      <c r="AB224" s="57"/>
      <c r="AC224" s="56"/>
      <c r="AD224" s="56"/>
      <c r="AE224" s="56"/>
      <c r="AF224" s="56"/>
    </row>
    <row r="225" spans="1:32" s="59" customFormat="1" ht="31.9" customHeight="1">
      <c r="A225" s="61">
        <v>56</v>
      </c>
      <c r="B225" s="63" t="s">
        <v>349</v>
      </c>
      <c r="C225" s="55"/>
      <c r="D225" s="55"/>
      <c r="E225" s="56"/>
      <c r="F225" s="56"/>
      <c r="G225" s="56"/>
      <c r="H225" s="56"/>
      <c r="I225" s="56"/>
      <c r="J225" s="56"/>
      <c r="K225" s="56"/>
      <c r="L225" s="56"/>
      <c r="M225" s="56"/>
      <c r="N225" s="56"/>
      <c r="O225" s="56"/>
      <c r="P225" s="56"/>
      <c r="Q225" s="56"/>
      <c r="R225" s="54" t="s">
        <v>240</v>
      </c>
      <c r="S225" s="57">
        <f t="shared" si="100"/>
        <v>3500</v>
      </c>
      <c r="T225" s="58"/>
      <c r="U225" s="57">
        <v>3500</v>
      </c>
      <c r="V225" s="57">
        <f t="shared" si="99"/>
        <v>3500</v>
      </c>
      <c r="W225" s="57"/>
      <c r="X225" s="57"/>
      <c r="Y225" s="57"/>
      <c r="Z225" s="57"/>
      <c r="AA225" s="57"/>
      <c r="AB225" s="57"/>
      <c r="AC225" s="56"/>
      <c r="AD225" s="56"/>
      <c r="AE225" s="56"/>
      <c r="AF225" s="56"/>
    </row>
    <row r="226" spans="1:32" s="59" customFormat="1" ht="31.9" customHeight="1">
      <c r="A226" s="61">
        <v>57</v>
      </c>
      <c r="B226" s="63" t="s">
        <v>352</v>
      </c>
      <c r="C226" s="56"/>
      <c r="D226" s="56"/>
      <c r="E226" s="56"/>
      <c r="F226" s="56"/>
      <c r="G226" s="56"/>
      <c r="H226" s="56"/>
      <c r="I226" s="56"/>
      <c r="J226" s="56"/>
      <c r="K226" s="56"/>
      <c r="L226" s="56"/>
      <c r="M226" s="56"/>
      <c r="N226" s="56"/>
      <c r="O226" s="56"/>
      <c r="P226" s="56"/>
      <c r="Q226" s="56"/>
      <c r="R226" s="56" t="s">
        <v>256</v>
      </c>
      <c r="S226" s="57">
        <f t="shared" si="100"/>
        <v>3500</v>
      </c>
      <c r="T226" s="58"/>
      <c r="U226" s="57">
        <v>3500</v>
      </c>
      <c r="V226" s="57">
        <f t="shared" si="99"/>
        <v>3500</v>
      </c>
      <c r="W226" s="57"/>
      <c r="X226" s="57"/>
      <c r="Y226" s="57"/>
      <c r="Z226" s="57"/>
      <c r="AA226" s="57"/>
      <c r="AB226" s="57"/>
      <c r="AC226" s="56"/>
      <c r="AD226" s="56"/>
      <c r="AE226" s="56"/>
      <c r="AF226" s="56"/>
    </row>
    <row r="227" spans="1:32" s="59" customFormat="1" ht="31.9" customHeight="1">
      <c r="A227" s="61">
        <v>58</v>
      </c>
      <c r="B227" s="63" t="s">
        <v>402</v>
      </c>
      <c r="C227" s="55"/>
      <c r="D227" s="55"/>
      <c r="E227" s="56"/>
      <c r="F227" s="56"/>
      <c r="G227" s="56"/>
      <c r="H227" s="56"/>
      <c r="I227" s="56"/>
      <c r="J227" s="56"/>
      <c r="K227" s="56"/>
      <c r="L227" s="56"/>
      <c r="M227" s="56"/>
      <c r="N227" s="56"/>
      <c r="O227" s="56"/>
      <c r="P227" s="56"/>
      <c r="Q227" s="56"/>
      <c r="R227" s="54" t="s">
        <v>274</v>
      </c>
      <c r="S227" s="57">
        <f t="shared" si="100"/>
        <v>3500</v>
      </c>
      <c r="T227" s="58"/>
      <c r="U227" s="57">
        <v>3500</v>
      </c>
      <c r="V227" s="57">
        <f t="shared" si="99"/>
        <v>3500</v>
      </c>
      <c r="W227" s="57"/>
      <c r="X227" s="57">
        <f>S227*40%</f>
        <v>1400</v>
      </c>
      <c r="Y227" s="57"/>
      <c r="Z227" s="57">
        <f>X227</f>
        <v>1400</v>
      </c>
      <c r="AA227" s="57">
        <f>Z227</f>
        <v>1400</v>
      </c>
      <c r="AB227" s="57"/>
      <c r="AC227" s="56"/>
      <c r="AD227" s="56"/>
      <c r="AE227" s="56"/>
      <c r="AF227" s="56"/>
    </row>
    <row r="228" spans="1:32" s="59" customFormat="1" ht="31.9" customHeight="1">
      <c r="A228" s="61">
        <v>59</v>
      </c>
      <c r="B228" s="63" t="s">
        <v>459</v>
      </c>
      <c r="C228" s="55"/>
      <c r="D228" s="55"/>
      <c r="E228" s="56"/>
      <c r="F228" s="56"/>
      <c r="G228" s="56"/>
      <c r="H228" s="56"/>
      <c r="I228" s="56"/>
      <c r="J228" s="56"/>
      <c r="K228" s="56"/>
      <c r="L228" s="56"/>
      <c r="M228" s="56"/>
      <c r="N228" s="56"/>
      <c r="O228" s="56"/>
      <c r="P228" s="56"/>
      <c r="Q228" s="56"/>
      <c r="R228" s="54" t="s">
        <v>456</v>
      </c>
      <c r="S228" s="57">
        <v>25000</v>
      </c>
      <c r="T228" s="58"/>
      <c r="U228" s="57">
        <f>S228</f>
        <v>25000</v>
      </c>
      <c r="V228" s="57">
        <f>U228</f>
        <v>25000</v>
      </c>
      <c r="W228" s="57"/>
      <c r="X228" s="57"/>
      <c r="Y228" s="57"/>
      <c r="Z228" s="57"/>
      <c r="AA228" s="57"/>
      <c r="AB228" s="57"/>
      <c r="AC228" s="56"/>
      <c r="AD228" s="56"/>
      <c r="AE228" s="56"/>
      <c r="AF228" s="56"/>
    </row>
    <row r="229" spans="1:32" s="59" customFormat="1" ht="31.9" customHeight="1">
      <c r="A229" s="61">
        <v>60</v>
      </c>
      <c r="B229" s="63" t="s">
        <v>403</v>
      </c>
      <c r="C229" s="55"/>
      <c r="D229" s="55"/>
      <c r="E229" s="56"/>
      <c r="F229" s="56"/>
      <c r="G229" s="56"/>
      <c r="H229" s="56"/>
      <c r="I229" s="56"/>
      <c r="J229" s="56"/>
      <c r="K229" s="56"/>
      <c r="L229" s="56"/>
      <c r="M229" s="56"/>
      <c r="N229" s="56"/>
      <c r="O229" s="56"/>
      <c r="P229" s="56"/>
      <c r="Q229" s="56"/>
      <c r="R229" s="54" t="s">
        <v>265</v>
      </c>
      <c r="S229" s="57">
        <f t="shared" si="100"/>
        <v>3500</v>
      </c>
      <c r="T229" s="58"/>
      <c r="U229" s="57">
        <v>3500</v>
      </c>
      <c r="V229" s="57">
        <f t="shared" si="99"/>
        <v>3500</v>
      </c>
      <c r="W229" s="57"/>
      <c r="X229" s="57">
        <f>S229*40%</f>
        <v>1400</v>
      </c>
      <c r="Y229" s="57"/>
      <c r="Z229" s="57">
        <f>X229</f>
        <v>1400</v>
      </c>
      <c r="AA229" s="57">
        <f>Z229</f>
        <v>1400</v>
      </c>
      <c r="AB229" s="57"/>
      <c r="AC229" s="56"/>
      <c r="AD229" s="56"/>
      <c r="AE229" s="56"/>
      <c r="AF229" s="56"/>
    </row>
    <row r="230" spans="1:32" s="59" customFormat="1" ht="31.9" customHeight="1">
      <c r="A230" s="61">
        <v>61</v>
      </c>
      <c r="B230" s="63" t="s">
        <v>404</v>
      </c>
      <c r="C230" s="55"/>
      <c r="D230" s="55"/>
      <c r="E230" s="56"/>
      <c r="F230" s="56"/>
      <c r="G230" s="56"/>
      <c r="H230" s="56"/>
      <c r="I230" s="56"/>
      <c r="J230" s="56"/>
      <c r="K230" s="56"/>
      <c r="L230" s="56"/>
      <c r="M230" s="56"/>
      <c r="N230" s="56"/>
      <c r="O230" s="56"/>
      <c r="P230" s="56"/>
      <c r="Q230" s="56"/>
      <c r="R230" s="54" t="s">
        <v>265</v>
      </c>
      <c r="S230" s="57">
        <f t="shared" si="100"/>
        <v>3500</v>
      </c>
      <c r="T230" s="58"/>
      <c r="U230" s="57">
        <v>3500</v>
      </c>
      <c r="V230" s="57">
        <f t="shared" si="99"/>
        <v>3500</v>
      </c>
      <c r="W230" s="57"/>
      <c r="X230" s="57"/>
      <c r="Y230" s="57"/>
      <c r="Z230" s="57"/>
      <c r="AA230" s="57"/>
      <c r="AB230" s="57"/>
      <c r="AC230" s="56"/>
      <c r="AD230" s="56"/>
      <c r="AE230" s="56"/>
      <c r="AF230" s="56"/>
    </row>
    <row r="231" spans="1:32" s="59" customFormat="1" ht="31.9" customHeight="1">
      <c r="A231" s="61">
        <v>62</v>
      </c>
      <c r="B231" s="63" t="s">
        <v>405</v>
      </c>
      <c r="C231" s="55"/>
      <c r="D231" s="55"/>
      <c r="E231" s="56"/>
      <c r="F231" s="56"/>
      <c r="G231" s="56"/>
      <c r="H231" s="56"/>
      <c r="I231" s="56"/>
      <c r="J231" s="56"/>
      <c r="K231" s="56"/>
      <c r="L231" s="56"/>
      <c r="M231" s="56"/>
      <c r="N231" s="56"/>
      <c r="O231" s="56"/>
      <c r="P231" s="56"/>
      <c r="Q231" s="56"/>
      <c r="R231" s="54" t="s">
        <v>265</v>
      </c>
      <c r="S231" s="57">
        <f t="shared" si="100"/>
        <v>3500</v>
      </c>
      <c r="T231" s="58"/>
      <c r="U231" s="57">
        <v>3500</v>
      </c>
      <c r="V231" s="57">
        <f t="shared" si="99"/>
        <v>3500</v>
      </c>
      <c r="W231" s="57"/>
      <c r="X231" s="57"/>
      <c r="Y231" s="57"/>
      <c r="Z231" s="57"/>
      <c r="AA231" s="57"/>
      <c r="AB231" s="57"/>
      <c r="AC231" s="56"/>
      <c r="AD231" s="56"/>
      <c r="AE231" s="56"/>
      <c r="AF231" s="56"/>
    </row>
    <row r="232" spans="1:32" s="59" customFormat="1" ht="31.9" customHeight="1">
      <c r="A232" s="61">
        <v>63</v>
      </c>
      <c r="B232" s="63" t="s">
        <v>455</v>
      </c>
      <c r="C232" s="55"/>
      <c r="D232" s="55"/>
      <c r="E232" s="56"/>
      <c r="F232" s="56"/>
      <c r="G232" s="56"/>
      <c r="H232" s="56"/>
      <c r="I232" s="56"/>
      <c r="J232" s="56"/>
      <c r="K232" s="56"/>
      <c r="L232" s="56"/>
      <c r="M232" s="56"/>
      <c r="N232" s="56"/>
      <c r="O232" s="56"/>
      <c r="P232" s="56"/>
      <c r="Q232" s="56"/>
      <c r="R232" s="54" t="s">
        <v>265</v>
      </c>
      <c r="S232" s="57">
        <v>2000</v>
      </c>
      <c r="T232" s="58"/>
      <c r="U232" s="57">
        <f>S232</f>
        <v>2000</v>
      </c>
      <c r="V232" s="57">
        <f>U232</f>
        <v>2000</v>
      </c>
      <c r="W232" s="57"/>
      <c r="X232" s="57">
        <f>U232*60%</f>
        <v>1200</v>
      </c>
      <c r="Y232" s="57"/>
      <c r="Z232" s="57">
        <f>X232</f>
        <v>1200</v>
      </c>
      <c r="AA232" s="57">
        <f>Z232</f>
        <v>1200</v>
      </c>
      <c r="AB232" s="57"/>
      <c r="AC232" s="56"/>
      <c r="AD232" s="56"/>
      <c r="AE232" s="56"/>
      <c r="AF232" s="56"/>
    </row>
    <row r="233" spans="1:32" s="59" customFormat="1" ht="31.9" customHeight="1">
      <c r="A233" s="61">
        <v>64</v>
      </c>
      <c r="B233" s="63" t="s">
        <v>408</v>
      </c>
      <c r="C233" s="55"/>
      <c r="D233" s="55"/>
      <c r="E233" s="56"/>
      <c r="F233" s="56"/>
      <c r="G233" s="56"/>
      <c r="H233" s="56"/>
      <c r="I233" s="56"/>
      <c r="J233" s="56"/>
      <c r="K233" s="56"/>
      <c r="L233" s="56"/>
      <c r="M233" s="56"/>
      <c r="N233" s="56"/>
      <c r="O233" s="56"/>
      <c r="P233" s="56"/>
      <c r="Q233" s="56"/>
      <c r="R233" s="54" t="s">
        <v>247</v>
      </c>
      <c r="S233" s="57">
        <f t="shared" si="100"/>
        <v>3500</v>
      </c>
      <c r="T233" s="58"/>
      <c r="U233" s="57">
        <v>3500</v>
      </c>
      <c r="V233" s="57">
        <f t="shared" si="99"/>
        <v>3500</v>
      </c>
      <c r="W233" s="57"/>
      <c r="X233" s="57">
        <f t="shared" ref="X233:X234" si="108">Y233+Z233</f>
        <v>0</v>
      </c>
      <c r="Y233" s="57"/>
      <c r="Z233" s="57"/>
      <c r="AA233" s="57"/>
      <c r="AB233" s="57"/>
      <c r="AC233" s="56"/>
      <c r="AD233" s="56"/>
      <c r="AE233" s="56"/>
      <c r="AF233" s="56"/>
    </row>
    <row r="234" spans="1:32" s="59" customFormat="1" ht="31.9" customHeight="1">
      <c r="A234" s="61">
        <v>65</v>
      </c>
      <c r="B234" s="63" t="s">
        <v>409</v>
      </c>
      <c r="C234" s="55"/>
      <c r="D234" s="55"/>
      <c r="E234" s="56"/>
      <c r="F234" s="56"/>
      <c r="G234" s="56"/>
      <c r="H234" s="56"/>
      <c r="I234" s="56"/>
      <c r="J234" s="56"/>
      <c r="K234" s="56"/>
      <c r="L234" s="56"/>
      <c r="M234" s="56"/>
      <c r="N234" s="56"/>
      <c r="O234" s="56"/>
      <c r="P234" s="56"/>
      <c r="Q234" s="56"/>
      <c r="R234" s="54" t="s">
        <v>247</v>
      </c>
      <c r="S234" s="57">
        <f t="shared" si="100"/>
        <v>5500</v>
      </c>
      <c r="T234" s="58"/>
      <c r="U234" s="57">
        <v>5500</v>
      </c>
      <c r="V234" s="57">
        <f t="shared" si="99"/>
        <v>5500</v>
      </c>
      <c r="W234" s="57"/>
      <c r="X234" s="57">
        <f t="shared" si="108"/>
        <v>1375</v>
      </c>
      <c r="Y234" s="57"/>
      <c r="Z234" s="57">
        <f t="shared" ref="Z234" si="109">S234*0.25</f>
        <v>1375</v>
      </c>
      <c r="AA234" s="57">
        <f t="shared" ref="AA234" si="110">Z234*90%</f>
        <v>1237.5</v>
      </c>
      <c r="AB234" s="57">
        <f t="shared" ref="AB234" si="111">Z234*10%</f>
        <v>137.5</v>
      </c>
      <c r="AC234" s="56"/>
      <c r="AD234" s="56"/>
      <c r="AE234" s="56"/>
      <c r="AF234" s="56"/>
    </row>
    <row r="235" spans="1:32" s="87" customFormat="1" ht="36" customHeight="1">
      <c r="A235" s="80">
        <f>+A169-1</f>
        <v>-6</v>
      </c>
      <c r="B235" s="88" t="s">
        <v>63</v>
      </c>
      <c r="C235" s="81"/>
      <c r="D235" s="81"/>
      <c r="E235" s="82"/>
      <c r="F235" s="82"/>
      <c r="G235" s="82"/>
      <c r="H235" s="82"/>
      <c r="I235" s="82"/>
      <c r="J235" s="82"/>
      <c r="K235" s="82"/>
      <c r="L235" s="82"/>
      <c r="M235" s="82"/>
      <c r="N235" s="82"/>
      <c r="O235" s="82"/>
      <c r="P235" s="82"/>
      <c r="Q235" s="82"/>
      <c r="R235" s="83"/>
      <c r="S235" s="84">
        <v>0</v>
      </c>
      <c r="T235" s="84">
        <v>0</v>
      </c>
      <c r="U235" s="84">
        <v>0</v>
      </c>
      <c r="V235" s="84">
        <v>0</v>
      </c>
      <c r="W235" s="84">
        <v>0</v>
      </c>
      <c r="X235" s="84">
        <v>0</v>
      </c>
      <c r="Y235" s="84">
        <v>0</v>
      </c>
      <c r="Z235" s="84">
        <v>0</v>
      </c>
      <c r="AA235" s="84">
        <v>0</v>
      </c>
      <c r="AB235" s="84">
        <v>0</v>
      </c>
      <c r="AC235" s="86"/>
      <c r="AD235" s="82"/>
      <c r="AE235" s="82"/>
      <c r="AF235" s="82"/>
    </row>
    <row r="236" spans="1:32" s="87" customFormat="1" ht="26.1" customHeight="1">
      <c r="A236" s="80">
        <f>+A235-1</f>
        <v>-7</v>
      </c>
      <c r="B236" s="88" t="s">
        <v>38</v>
      </c>
      <c r="C236" s="81"/>
      <c r="D236" s="81"/>
      <c r="E236" s="82"/>
      <c r="F236" s="82"/>
      <c r="G236" s="82"/>
      <c r="H236" s="82"/>
      <c r="I236" s="82"/>
      <c r="J236" s="82"/>
      <c r="K236" s="82"/>
      <c r="L236" s="82"/>
      <c r="M236" s="82"/>
      <c r="N236" s="82"/>
      <c r="O236" s="82"/>
      <c r="P236" s="82"/>
      <c r="Q236" s="82"/>
      <c r="R236" s="83"/>
      <c r="S236" s="84">
        <f t="shared" ref="S236:T236" si="112">SUM(S237:S260)</f>
        <v>71930</v>
      </c>
      <c r="T236" s="84">
        <f t="shared" si="112"/>
        <v>0</v>
      </c>
      <c r="U236" s="84">
        <f>SUM(U237:U260)</f>
        <v>71930</v>
      </c>
      <c r="V236" s="84">
        <f>SUM(V237:V260)</f>
        <v>71930</v>
      </c>
      <c r="W236" s="84"/>
      <c r="X236" s="84">
        <f>Y236+Z236</f>
        <v>11608</v>
      </c>
      <c r="Y236" s="84"/>
      <c r="Z236" s="84">
        <f t="shared" ref="Z236:AB236" si="113">SUM(Z237:Z260)</f>
        <v>11608</v>
      </c>
      <c r="AA236" s="84">
        <f t="shared" si="113"/>
        <v>11608</v>
      </c>
      <c r="AB236" s="84">
        <f t="shared" si="113"/>
        <v>0</v>
      </c>
      <c r="AC236" s="82"/>
      <c r="AD236" s="82"/>
      <c r="AE236" s="82"/>
      <c r="AF236" s="82"/>
    </row>
    <row r="237" spans="1:32" s="59" customFormat="1" ht="26.1" customHeight="1">
      <c r="A237" s="61">
        <v>1</v>
      </c>
      <c r="B237" s="63" t="s">
        <v>160</v>
      </c>
      <c r="C237" s="55"/>
      <c r="D237" s="55"/>
      <c r="E237" s="56"/>
      <c r="F237" s="56"/>
      <c r="G237" s="56"/>
      <c r="H237" s="56"/>
      <c r="I237" s="56"/>
      <c r="J237" s="56"/>
      <c r="K237" s="56"/>
      <c r="L237" s="56"/>
      <c r="M237" s="56"/>
      <c r="N237" s="56"/>
      <c r="O237" s="56"/>
      <c r="P237" s="56"/>
      <c r="Q237" s="56"/>
      <c r="R237" s="54" t="s">
        <v>152</v>
      </c>
      <c r="S237" s="57">
        <f>U237</f>
        <v>3000</v>
      </c>
      <c r="T237" s="58"/>
      <c r="U237" s="57">
        <v>3000</v>
      </c>
      <c r="V237" s="57">
        <f>U237</f>
        <v>3000</v>
      </c>
      <c r="W237" s="57"/>
      <c r="X237" s="57">
        <f>S237*40%</f>
        <v>1200</v>
      </c>
      <c r="Y237" s="57"/>
      <c r="Z237" s="57">
        <f>X237</f>
        <v>1200</v>
      </c>
      <c r="AA237" s="57">
        <f>Z237</f>
        <v>1200</v>
      </c>
      <c r="AB237" s="57"/>
      <c r="AC237" s="56"/>
      <c r="AD237" s="56"/>
      <c r="AE237" s="56"/>
      <c r="AF237" s="56"/>
    </row>
    <row r="238" spans="1:32" s="59" customFormat="1" ht="26.1" customHeight="1">
      <c r="A238" s="61">
        <v>2</v>
      </c>
      <c r="B238" s="63" t="s">
        <v>179</v>
      </c>
      <c r="C238" s="55"/>
      <c r="D238" s="55"/>
      <c r="E238" s="56"/>
      <c r="F238" s="56"/>
      <c r="G238" s="56"/>
      <c r="H238" s="56"/>
      <c r="I238" s="56"/>
      <c r="J238" s="56"/>
      <c r="K238" s="56"/>
      <c r="L238" s="56"/>
      <c r="M238" s="56"/>
      <c r="N238" s="56"/>
      <c r="O238" s="56"/>
      <c r="P238" s="56"/>
      <c r="Q238" s="56"/>
      <c r="R238" s="54" t="s">
        <v>261</v>
      </c>
      <c r="S238" s="57">
        <f t="shared" ref="S238:S260" si="114">U238</f>
        <v>3600</v>
      </c>
      <c r="T238" s="58"/>
      <c r="U238" s="57">
        <v>3600</v>
      </c>
      <c r="V238" s="57">
        <f t="shared" ref="V238:V260" si="115">U238</f>
        <v>3600</v>
      </c>
      <c r="W238" s="57"/>
      <c r="X238" s="57"/>
      <c r="Y238" s="57"/>
      <c r="Z238" s="57"/>
      <c r="AA238" s="57"/>
      <c r="AB238" s="57"/>
      <c r="AC238" s="56"/>
      <c r="AD238" s="56"/>
      <c r="AE238" s="56"/>
      <c r="AF238" s="56"/>
    </row>
    <row r="239" spans="1:32" s="59" customFormat="1" ht="26.1" customHeight="1">
      <c r="A239" s="61">
        <v>3</v>
      </c>
      <c r="B239" s="63" t="s">
        <v>180</v>
      </c>
      <c r="C239" s="55"/>
      <c r="D239" s="55"/>
      <c r="E239" s="56"/>
      <c r="F239" s="56"/>
      <c r="G239" s="56"/>
      <c r="H239" s="56"/>
      <c r="I239" s="56"/>
      <c r="J239" s="56"/>
      <c r="K239" s="56"/>
      <c r="L239" s="56"/>
      <c r="M239" s="56"/>
      <c r="N239" s="56"/>
      <c r="O239" s="56"/>
      <c r="P239" s="56"/>
      <c r="Q239" s="56"/>
      <c r="R239" s="54" t="s">
        <v>263</v>
      </c>
      <c r="S239" s="57">
        <f t="shared" si="114"/>
        <v>3300</v>
      </c>
      <c r="T239" s="58"/>
      <c r="U239" s="57">
        <v>3300</v>
      </c>
      <c r="V239" s="57">
        <f t="shared" si="115"/>
        <v>3300</v>
      </c>
      <c r="W239" s="57"/>
      <c r="X239" s="57">
        <f t="shared" ref="X239:X254" si="116">S239*40%</f>
        <v>1320</v>
      </c>
      <c r="Y239" s="57"/>
      <c r="Z239" s="57">
        <f t="shared" ref="Z239:Z254" si="117">X239</f>
        <v>1320</v>
      </c>
      <c r="AA239" s="57">
        <f t="shared" ref="AA239:AA254" si="118">Z239</f>
        <v>1320</v>
      </c>
      <c r="AB239" s="57"/>
      <c r="AC239" s="56"/>
      <c r="AD239" s="56"/>
      <c r="AE239" s="56"/>
      <c r="AF239" s="56"/>
    </row>
    <row r="240" spans="1:32" s="59" customFormat="1" ht="26.1" customHeight="1">
      <c r="A240" s="61">
        <v>4</v>
      </c>
      <c r="B240" s="63" t="s">
        <v>394</v>
      </c>
      <c r="C240" s="55"/>
      <c r="D240" s="55"/>
      <c r="E240" s="56"/>
      <c r="F240" s="56"/>
      <c r="G240" s="56"/>
      <c r="H240" s="56"/>
      <c r="I240" s="56"/>
      <c r="J240" s="56"/>
      <c r="K240" s="56"/>
      <c r="L240" s="56"/>
      <c r="M240" s="56"/>
      <c r="N240" s="56"/>
      <c r="O240" s="56"/>
      <c r="P240" s="56"/>
      <c r="Q240" s="56"/>
      <c r="R240" s="54" t="s">
        <v>262</v>
      </c>
      <c r="S240" s="57">
        <f t="shared" si="114"/>
        <v>4100</v>
      </c>
      <c r="T240" s="58"/>
      <c r="U240" s="57">
        <v>4100</v>
      </c>
      <c r="V240" s="57">
        <f t="shared" si="115"/>
        <v>4100</v>
      </c>
      <c r="W240" s="57"/>
      <c r="X240" s="57">
        <f t="shared" si="116"/>
        <v>1640</v>
      </c>
      <c r="Y240" s="57"/>
      <c r="Z240" s="57">
        <f t="shared" si="117"/>
        <v>1640</v>
      </c>
      <c r="AA240" s="57">
        <f t="shared" si="118"/>
        <v>1640</v>
      </c>
      <c r="AB240" s="57"/>
      <c r="AC240" s="56"/>
      <c r="AD240" s="56"/>
      <c r="AE240" s="56"/>
      <c r="AF240" s="56"/>
    </row>
    <row r="241" spans="1:32" s="59" customFormat="1" ht="34.9" customHeight="1">
      <c r="A241" s="61">
        <v>5</v>
      </c>
      <c r="B241" s="63" t="s">
        <v>181</v>
      </c>
      <c r="C241" s="55"/>
      <c r="D241" s="55"/>
      <c r="E241" s="56"/>
      <c r="F241" s="56"/>
      <c r="G241" s="56"/>
      <c r="H241" s="56"/>
      <c r="I241" s="56"/>
      <c r="J241" s="56"/>
      <c r="K241" s="56"/>
      <c r="L241" s="56"/>
      <c r="M241" s="56"/>
      <c r="N241" s="56"/>
      <c r="O241" s="56"/>
      <c r="P241" s="56"/>
      <c r="Q241" s="56"/>
      <c r="R241" s="54" t="s">
        <v>266</v>
      </c>
      <c r="S241" s="57">
        <f t="shared" si="114"/>
        <v>1200</v>
      </c>
      <c r="T241" s="58"/>
      <c r="U241" s="57">
        <v>1200</v>
      </c>
      <c r="V241" s="57">
        <f t="shared" si="115"/>
        <v>1200</v>
      </c>
      <c r="W241" s="57"/>
      <c r="X241" s="57"/>
      <c r="Y241" s="57"/>
      <c r="Z241" s="57"/>
      <c r="AA241" s="57"/>
      <c r="AB241" s="57"/>
      <c r="AC241" s="56"/>
      <c r="AD241" s="56"/>
      <c r="AE241" s="56"/>
      <c r="AF241" s="56"/>
    </row>
    <row r="242" spans="1:32" s="59" customFormat="1" ht="26.1" customHeight="1">
      <c r="A242" s="61">
        <v>6</v>
      </c>
      <c r="B242" s="63" t="s">
        <v>182</v>
      </c>
      <c r="C242" s="55"/>
      <c r="D242" s="55"/>
      <c r="E242" s="56"/>
      <c r="F242" s="56"/>
      <c r="G242" s="56"/>
      <c r="H242" s="56"/>
      <c r="I242" s="56"/>
      <c r="J242" s="56"/>
      <c r="K242" s="56"/>
      <c r="L242" s="56"/>
      <c r="M242" s="56"/>
      <c r="N242" s="56"/>
      <c r="O242" s="56"/>
      <c r="P242" s="56"/>
      <c r="Q242" s="56"/>
      <c r="R242" s="54" t="s">
        <v>265</v>
      </c>
      <c r="S242" s="57">
        <f t="shared" si="114"/>
        <v>3050</v>
      </c>
      <c r="T242" s="58"/>
      <c r="U242" s="57">
        <v>3050</v>
      </c>
      <c r="V242" s="57">
        <f t="shared" si="115"/>
        <v>3050</v>
      </c>
      <c r="W242" s="57"/>
      <c r="X242" s="57"/>
      <c r="Y242" s="57"/>
      <c r="Z242" s="57"/>
      <c r="AA242" s="57"/>
      <c r="AB242" s="57"/>
      <c r="AC242" s="56"/>
      <c r="AD242" s="56"/>
      <c r="AE242" s="56"/>
      <c r="AF242" s="56"/>
    </row>
    <row r="243" spans="1:32" s="59" customFormat="1" ht="26.1" customHeight="1">
      <c r="A243" s="61">
        <v>7</v>
      </c>
      <c r="B243" s="63" t="s">
        <v>183</v>
      </c>
      <c r="C243" s="55"/>
      <c r="D243" s="55"/>
      <c r="E243" s="56"/>
      <c r="F243" s="56"/>
      <c r="G243" s="56"/>
      <c r="H243" s="56"/>
      <c r="I243" s="56"/>
      <c r="J243" s="56"/>
      <c r="K243" s="56"/>
      <c r="L243" s="56"/>
      <c r="M243" s="56"/>
      <c r="N243" s="56"/>
      <c r="O243" s="56"/>
      <c r="P243" s="56"/>
      <c r="Q243" s="56"/>
      <c r="R243" s="54" t="s">
        <v>240</v>
      </c>
      <c r="S243" s="57">
        <f t="shared" si="114"/>
        <v>4000</v>
      </c>
      <c r="T243" s="58"/>
      <c r="U243" s="57">
        <v>4000</v>
      </c>
      <c r="V243" s="57">
        <f t="shared" si="115"/>
        <v>4000</v>
      </c>
      <c r="W243" s="57"/>
      <c r="X243" s="57">
        <f t="shared" si="116"/>
        <v>1600</v>
      </c>
      <c r="Y243" s="57"/>
      <c r="Z243" s="57">
        <f t="shared" si="117"/>
        <v>1600</v>
      </c>
      <c r="AA243" s="57">
        <f t="shared" si="118"/>
        <v>1600</v>
      </c>
      <c r="AB243" s="57"/>
      <c r="AC243" s="56"/>
      <c r="AD243" s="56"/>
      <c r="AE243" s="56"/>
      <c r="AF243" s="56"/>
    </row>
    <row r="244" spans="1:32" s="59" customFormat="1" ht="26.1" customHeight="1">
      <c r="A244" s="61">
        <v>8</v>
      </c>
      <c r="B244" s="63" t="s">
        <v>184</v>
      </c>
      <c r="C244" s="55"/>
      <c r="D244" s="55"/>
      <c r="E244" s="56"/>
      <c r="F244" s="56"/>
      <c r="G244" s="56"/>
      <c r="H244" s="56"/>
      <c r="I244" s="56"/>
      <c r="J244" s="56"/>
      <c r="K244" s="56"/>
      <c r="L244" s="56"/>
      <c r="M244" s="56"/>
      <c r="N244" s="56"/>
      <c r="O244" s="56"/>
      <c r="P244" s="56"/>
      <c r="Q244" s="56"/>
      <c r="R244" s="54" t="s">
        <v>267</v>
      </c>
      <c r="S244" s="57">
        <v>3100</v>
      </c>
      <c r="T244" s="58"/>
      <c r="U244" s="57">
        <f>S244</f>
        <v>3100</v>
      </c>
      <c r="V244" s="57">
        <f t="shared" si="115"/>
        <v>3100</v>
      </c>
      <c r="W244" s="57"/>
      <c r="X244" s="57">
        <f t="shared" si="116"/>
        <v>1240</v>
      </c>
      <c r="Y244" s="57"/>
      <c r="Z244" s="57">
        <f t="shared" si="117"/>
        <v>1240</v>
      </c>
      <c r="AA244" s="57">
        <f t="shared" si="118"/>
        <v>1240</v>
      </c>
      <c r="AB244" s="57"/>
      <c r="AC244" s="56"/>
      <c r="AD244" s="56"/>
      <c r="AE244" s="56"/>
      <c r="AF244" s="56"/>
    </row>
    <row r="245" spans="1:32" s="59" customFormat="1" ht="33" customHeight="1">
      <c r="A245" s="61">
        <v>9</v>
      </c>
      <c r="B245" s="63" t="s">
        <v>185</v>
      </c>
      <c r="C245" s="55"/>
      <c r="D245" s="55"/>
      <c r="E245" s="56"/>
      <c r="F245" s="56"/>
      <c r="G245" s="56"/>
      <c r="H245" s="56"/>
      <c r="I245" s="56"/>
      <c r="J245" s="56"/>
      <c r="K245" s="56"/>
      <c r="L245" s="56"/>
      <c r="M245" s="56"/>
      <c r="N245" s="56"/>
      <c r="O245" s="56"/>
      <c r="P245" s="56"/>
      <c r="Q245" s="56"/>
      <c r="R245" s="54" t="s">
        <v>268</v>
      </c>
      <c r="S245" s="57">
        <f t="shared" si="114"/>
        <v>2030</v>
      </c>
      <c r="T245" s="58"/>
      <c r="U245" s="57">
        <v>2030</v>
      </c>
      <c r="V245" s="57">
        <f t="shared" si="115"/>
        <v>2030</v>
      </c>
      <c r="W245" s="57"/>
      <c r="X245" s="57"/>
      <c r="Y245" s="57"/>
      <c r="Z245" s="57"/>
      <c r="AA245" s="57"/>
      <c r="AB245" s="57"/>
      <c r="AC245" s="56"/>
      <c r="AD245" s="56"/>
      <c r="AE245" s="56"/>
      <c r="AF245" s="56"/>
    </row>
    <row r="246" spans="1:32" s="59" customFormat="1" ht="25.9" customHeight="1">
      <c r="A246" s="61">
        <v>10</v>
      </c>
      <c r="B246" s="63" t="s">
        <v>186</v>
      </c>
      <c r="C246" s="55"/>
      <c r="D246" s="55"/>
      <c r="E246" s="56"/>
      <c r="F246" s="56"/>
      <c r="G246" s="56"/>
      <c r="H246" s="56"/>
      <c r="I246" s="56"/>
      <c r="J246" s="56"/>
      <c r="K246" s="56"/>
      <c r="L246" s="56"/>
      <c r="M246" s="56"/>
      <c r="N246" s="56"/>
      <c r="O246" s="56"/>
      <c r="P246" s="56"/>
      <c r="Q246" s="56"/>
      <c r="R246" s="54" t="s">
        <v>269</v>
      </c>
      <c r="S246" s="57">
        <f t="shared" si="114"/>
        <v>2100</v>
      </c>
      <c r="T246" s="58"/>
      <c r="U246" s="57">
        <v>2100</v>
      </c>
      <c r="V246" s="57">
        <f t="shared" si="115"/>
        <v>2100</v>
      </c>
      <c r="W246" s="57"/>
      <c r="X246" s="57">
        <f t="shared" si="116"/>
        <v>840</v>
      </c>
      <c r="Y246" s="57"/>
      <c r="Z246" s="57">
        <f t="shared" si="117"/>
        <v>840</v>
      </c>
      <c r="AA246" s="57">
        <f t="shared" si="118"/>
        <v>840</v>
      </c>
      <c r="AB246" s="57"/>
      <c r="AC246" s="56"/>
      <c r="AD246" s="56"/>
      <c r="AE246" s="56"/>
      <c r="AF246" s="56"/>
    </row>
    <row r="247" spans="1:32" s="59" customFormat="1" ht="26.1" customHeight="1">
      <c r="A247" s="61">
        <v>11</v>
      </c>
      <c r="B247" s="63" t="s">
        <v>187</v>
      </c>
      <c r="C247" s="55"/>
      <c r="D247" s="55"/>
      <c r="E247" s="56"/>
      <c r="F247" s="56"/>
      <c r="G247" s="56"/>
      <c r="H247" s="56"/>
      <c r="I247" s="56"/>
      <c r="J247" s="56"/>
      <c r="K247" s="56"/>
      <c r="L247" s="56"/>
      <c r="M247" s="56"/>
      <c r="N247" s="56"/>
      <c r="O247" s="56"/>
      <c r="P247" s="56"/>
      <c r="Q247" s="56"/>
      <c r="R247" s="54" t="s">
        <v>270</v>
      </c>
      <c r="S247" s="57">
        <f t="shared" si="114"/>
        <v>3700</v>
      </c>
      <c r="T247" s="58"/>
      <c r="U247" s="57">
        <v>3700</v>
      </c>
      <c r="V247" s="57">
        <f t="shared" si="115"/>
        <v>3700</v>
      </c>
      <c r="W247" s="57"/>
      <c r="X247" s="57"/>
      <c r="Y247" s="57"/>
      <c r="Z247" s="57"/>
      <c r="AA247" s="57"/>
      <c r="AB247" s="57"/>
      <c r="AC247" s="56"/>
      <c r="AD247" s="56"/>
      <c r="AE247" s="56"/>
      <c r="AF247" s="56"/>
    </row>
    <row r="248" spans="1:32" s="59" customFormat="1" ht="26.1" customHeight="1">
      <c r="A248" s="61">
        <v>12</v>
      </c>
      <c r="B248" s="63" t="s">
        <v>188</v>
      </c>
      <c r="C248" s="55"/>
      <c r="D248" s="55"/>
      <c r="E248" s="56"/>
      <c r="F248" s="56"/>
      <c r="G248" s="56"/>
      <c r="H248" s="56"/>
      <c r="I248" s="56"/>
      <c r="J248" s="56"/>
      <c r="K248" s="56"/>
      <c r="L248" s="56"/>
      <c r="M248" s="56"/>
      <c r="N248" s="56"/>
      <c r="O248" s="56"/>
      <c r="P248" s="56"/>
      <c r="Q248" s="56"/>
      <c r="R248" s="54" t="s">
        <v>238</v>
      </c>
      <c r="S248" s="57">
        <f t="shared" si="114"/>
        <v>3500</v>
      </c>
      <c r="T248" s="58"/>
      <c r="U248" s="57">
        <v>3500</v>
      </c>
      <c r="V248" s="57">
        <f t="shared" si="115"/>
        <v>3500</v>
      </c>
      <c r="W248" s="57"/>
      <c r="X248" s="57"/>
      <c r="Y248" s="57"/>
      <c r="Z248" s="57"/>
      <c r="AA248" s="57"/>
      <c r="AB248" s="57"/>
      <c r="AC248" s="56"/>
      <c r="AD248" s="56"/>
      <c r="AE248" s="56"/>
      <c r="AF248" s="56"/>
    </row>
    <row r="249" spans="1:32" s="59" customFormat="1" ht="26.1" customHeight="1">
      <c r="A249" s="61">
        <v>13</v>
      </c>
      <c r="B249" s="63" t="s">
        <v>189</v>
      </c>
      <c r="C249" s="55"/>
      <c r="D249" s="55"/>
      <c r="E249" s="56"/>
      <c r="F249" s="56"/>
      <c r="G249" s="56"/>
      <c r="H249" s="56"/>
      <c r="I249" s="56"/>
      <c r="J249" s="56"/>
      <c r="K249" s="56"/>
      <c r="L249" s="56"/>
      <c r="M249" s="56"/>
      <c r="N249" s="56"/>
      <c r="O249" s="56"/>
      <c r="P249" s="56"/>
      <c r="Q249" s="56"/>
      <c r="R249" s="54" t="s">
        <v>247</v>
      </c>
      <c r="S249" s="57">
        <f t="shared" si="114"/>
        <v>3500</v>
      </c>
      <c r="T249" s="58"/>
      <c r="U249" s="57">
        <v>3500</v>
      </c>
      <c r="V249" s="57">
        <f t="shared" si="115"/>
        <v>3500</v>
      </c>
      <c r="W249" s="57"/>
      <c r="X249" s="57"/>
      <c r="Y249" s="57"/>
      <c r="Z249" s="57"/>
      <c r="AA249" s="57"/>
      <c r="AB249" s="57"/>
      <c r="AC249" s="56"/>
      <c r="AD249" s="56"/>
      <c r="AE249" s="56"/>
      <c r="AF249" s="56"/>
    </row>
    <row r="250" spans="1:32" s="59" customFormat="1" ht="26.1" customHeight="1">
      <c r="A250" s="61">
        <v>14</v>
      </c>
      <c r="B250" s="63" t="s">
        <v>190</v>
      </c>
      <c r="C250" s="55"/>
      <c r="D250" s="55"/>
      <c r="E250" s="56"/>
      <c r="F250" s="56"/>
      <c r="G250" s="56"/>
      <c r="H250" s="56"/>
      <c r="I250" s="56"/>
      <c r="J250" s="56"/>
      <c r="K250" s="56"/>
      <c r="L250" s="56"/>
      <c r="M250" s="56"/>
      <c r="N250" s="56"/>
      <c r="O250" s="56"/>
      <c r="P250" s="56"/>
      <c r="Q250" s="56"/>
      <c r="R250" s="54" t="s">
        <v>338</v>
      </c>
      <c r="S250" s="57">
        <f t="shared" si="114"/>
        <v>3100</v>
      </c>
      <c r="T250" s="58"/>
      <c r="U250" s="57">
        <v>3100</v>
      </c>
      <c r="V250" s="57">
        <f t="shared" si="115"/>
        <v>3100</v>
      </c>
      <c r="W250" s="57"/>
      <c r="X250" s="57">
        <f t="shared" si="116"/>
        <v>1240</v>
      </c>
      <c r="Y250" s="57"/>
      <c r="Z250" s="57">
        <f t="shared" si="117"/>
        <v>1240</v>
      </c>
      <c r="AA250" s="57">
        <f t="shared" si="118"/>
        <v>1240</v>
      </c>
      <c r="AB250" s="57"/>
      <c r="AC250" s="56"/>
      <c r="AD250" s="56"/>
      <c r="AE250" s="56"/>
      <c r="AF250" s="56"/>
    </row>
    <row r="251" spans="1:32" s="59" customFormat="1" ht="26.1" customHeight="1">
      <c r="A251" s="61">
        <v>15</v>
      </c>
      <c r="B251" s="63" t="s">
        <v>191</v>
      </c>
      <c r="C251" s="55"/>
      <c r="D251" s="55"/>
      <c r="E251" s="56"/>
      <c r="F251" s="56"/>
      <c r="G251" s="56"/>
      <c r="H251" s="56"/>
      <c r="I251" s="56"/>
      <c r="J251" s="56"/>
      <c r="K251" s="56"/>
      <c r="L251" s="56"/>
      <c r="M251" s="56"/>
      <c r="N251" s="56"/>
      <c r="O251" s="56"/>
      <c r="P251" s="56"/>
      <c r="Q251" s="56"/>
      <c r="R251" s="54" t="s">
        <v>155</v>
      </c>
      <c r="S251" s="57">
        <f t="shared" si="114"/>
        <v>3000</v>
      </c>
      <c r="T251" s="58"/>
      <c r="U251" s="57">
        <v>3000</v>
      </c>
      <c r="V251" s="57">
        <f t="shared" si="115"/>
        <v>3000</v>
      </c>
      <c r="W251" s="57"/>
      <c r="X251" s="57"/>
      <c r="Y251" s="57"/>
      <c r="Z251" s="57"/>
      <c r="AA251" s="57"/>
      <c r="AB251" s="57"/>
      <c r="AC251" s="56"/>
      <c r="AD251" s="56"/>
      <c r="AE251" s="56"/>
      <c r="AF251" s="56"/>
    </row>
    <row r="252" spans="1:32" s="59" customFormat="1" ht="26.1" customHeight="1">
      <c r="A252" s="61">
        <v>16</v>
      </c>
      <c r="B252" s="63" t="s">
        <v>192</v>
      </c>
      <c r="C252" s="55"/>
      <c r="D252" s="55"/>
      <c r="E252" s="56"/>
      <c r="F252" s="56"/>
      <c r="G252" s="56"/>
      <c r="H252" s="56"/>
      <c r="I252" s="56"/>
      <c r="J252" s="56"/>
      <c r="K252" s="56"/>
      <c r="L252" s="56"/>
      <c r="M252" s="56"/>
      <c r="N252" s="56"/>
      <c r="O252" s="56"/>
      <c r="P252" s="56"/>
      <c r="Q252" s="56"/>
      <c r="R252" s="54" t="s">
        <v>159</v>
      </c>
      <c r="S252" s="57">
        <f t="shared" si="114"/>
        <v>2130</v>
      </c>
      <c r="T252" s="58"/>
      <c r="U252" s="57">
        <v>2130</v>
      </c>
      <c r="V252" s="57">
        <f t="shared" si="115"/>
        <v>2130</v>
      </c>
      <c r="W252" s="57"/>
      <c r="X252" s="57"/>
      <c r="Y252" s="57"/>
      <c r="Z252" s="57"/>
      <c r="AA252" s="57"/>
      <c r="AB252" s="57"/>
      <c r="AC252" s="56"/>
      <c r="AD252" s="56"/>
      <c r="AE252" s="56"/>
      <c r="AF252" s="56"/>
    </row>
    <row r="253" spans="1:32" s="59" customFormat="1" ht="26.1" customHeight="1">
      <c r="A253" s="61">
        <v>17</v>
      </c>
      <c r="B253" s="63" t="s">
        <v>193</v>
      </c>
      <c r="C253" s="55"/>
      <c r="D253" s="55"/>
      <c r="E253" s="56"/>
      <c r="F253" s="56"/>
      <c r="G253" s="56"/>
      <c r="H253" s="56"/>
      <c r="I253" s="56"/>
      <c r="J253" s="56"/>
      <c r="K253" s="56"/>
      <c r="L253" s="56"/>
      <c r="M253" s="56"/>
      <c r="N253" s="56"/>
      <c r="O253" s="56"/>
      <c r="P253" s="56"/>
      <c r="Q253" s="56"/>
      <c r="R253" s="54" t="s">
        <v>271</v>
      </c>
      <c r="S253" s="57">
        <v>3500</v>
      </c>
      <c r="T253" s="58"/>
      <c r="U253" s="57">
        <f>S253</f>
        <v>3500</v>
      </c>
      <c r="V253" s="57">
        <f t="shared" si="115"/>
        <v>3500</v>
      </c>
      <c r="W253" s="57"/>
      <c r="X253" s="57">
        <f t="shared" si="116"/>
        <v>1400</v>
      </c>
      <c r="Y253" s="57"/>
      <c r="Z253" s="57">
        <f t="shared" si="117"/>
        <v>1400</v>
      </c>
      <c r="AA253" s="57">
        <f t="shared" si="118"/>
        <v>1400</v>
      </c>
      <c r="AB253" s="57"/>
      <c r="AC253" s="56"/>
      <c r="AD253" s="56"/>
      <c r="AE253" s="56"/>
      <c r="AF253" s="56"/>
    </row>
    <row r="254" spans="1:32" s="59" customFormat="1" ht="26.1" customHeight="1">
      <c r="A254" s="61">
        <v>18</v>
      </c>
      <c r="B254" s="63" t="s">
        <v>194</v>
      </c>
      <c r="C254" s="55"/>
      <c r="D254" s="55"/>
      <c r="E254" s="56"/>
      <c r="F254" s="56"/>
      <c r="G254" s="56"/>
      <c r="H254" s="56"/>
      <c r="I254" s="56"/>
      <c r="J254" s="56"/>
      <c r="K254" s="56"/>
      <c r="L254" s="56"/>
      <c r="M254" s="56"/>
      <c r="N254" s="56"/>
      <c r="O254" s="56"/>
      <c r="P254" s="56"/>
      <c r="Q254" s="56"/>
      <c r="R254" s="54" t="s">
        <v>339</v>
      </c>
      <c r="S254" s="57">
        <f t="shared" si="114"/>
        <v>2820</v>
      </c>
      <c r="T254" s="58"/>
      <c r="U254" s="57">
        <v>2820</v>
      </c>
      <c r="V254" s="57">
        <f t="shared" si="115"/>
        <v>2820</v>
      </c>
      <c r="W254" s="57"/>
      <c r="X254" s="57">
        <f t="shared" si="116"/>
        <v>1128</v>
      </c>
      <c r="Y254" s="57"/>
      <c r="Z254" s="57">
        <f t="shared" si="117"/>
        <v>1128</v>
      </c>
      <c r="AA254" s="57">
        <f t="shared" si="118"/>
        <v>1128</v>
      </c>
      <c r="AB254" s="57"/>
      <c r="AC254" s="56"/>
      <c r="AD254" s="56"/>
      <c r="AE254" s="56"/>
      <c r="AF254" s="56"/>
    </row>
    <row r="255" spans="1:32" s="59" customFormat="1" ht="26.1" customHeight="1">
      <c r="A255" s="61">
        <v>19</v>
      </c>
      <c r="B255" s="63" t="s">
        <v>195</v>
      </c>
      <c r="C255" s="55"/>
      <c r="D255" s="55"/>
      <c r="E255" s="56"/>
      <c r="F255" s="56"/>
      <c r="G255" s="56"/>
      <c r="H255" s="56"/>
      <c r="I255" s="56"/>
      <c r="J255" s="56"/>
      <c r="K255" s="56"/>
      <c r="L255" s="56"/>
      <c r="M255" s="56"/>
      <c r="N255" s="56"/>
      <c r="O255" s="56"/>
      <c r="P255" s="56"/>
      <c r="Q255" s="56"/>
      <c r="R255" s="54" t="s">
        <v>273</v>
      </c>
      <c r="S255" s="57">
        <f t="shared" si="114"/>
        <v>3000</v>
      </c>
      <c r="T255" s="58"/>
      <c r="U255" s="57">
        <v>3000</v>
      </c>
      <c r="V255" s="57">
        <f t="shared" si="115"/>
        <v>3000</v>
      </c>
      <c r="W255" s="57"/>
      <c r="X255" s="57"/>
      <c r="Y255" s="57"/>
      <c r="Z255" s="57"/>
      <c r="AA255" s="57"/>
      <c r="AB255" s="57"/>
      <c r="AC255" s="56"/>
      <c r="AD255" s="56"/>
      <c r="AE255" s="56"/>
      <c r="AF255" s="56"/>
    </row>
    <row r="256" spans="1:32" s="59" customFormat="1" ht="26.1" customHeight="1">
      <c r="A256" s="61">
        <v>20</v>
      </c>
      <c r="B256" s="63" t="s">
        <v>178</v>
      </c>
      <c r="C256" s="55"/>
      <c r="D256" s="55"/>
      <c r="E256" s="56"/>
      <c r="F256" s="56"/>
      <c r="G256" s="56"/>
      <c r="H256" s="56"/>
      <c r="I256" s="56"/>
      <c r="J256" s="56"/>
      <c r="K256" s="56"/>
      <c r="L256" s="56"/>
      <c r="M256" s="56"/>
      <c r="N256" s="56"/>
      <c r="O256" s="56"/>
      <c r="P256" s="56"/>
      <c r="Q256" s="56"/>
      <c r="R256" s="54" t="s">
        <v>255</v>
      </c>
      <c r="S256" s="57">
        <f t="shared" si="114"/>
        <v>2600</v>
      </c>
      <c r="T256" s="58"/>
      <c r="U256" s="57">
        <v>2600</v>
      </c>
      <c r="V256" s="57">
        <f t="shared" si="115"/>
        <v>2600</v>
      </c>
      <c r="W256" s="57"/>
      <c r="X256" s="57"/>
      <c r="Y256" s="57"/>
      <c r="Z256" s="57"/>
      <c r="AA256" s="57"/>
      <c r="AB256" s="57"/>
      <c r="AC256" s="56"/>
      <c r="AD256" s="56"/>
      <c r="AE256" s="56"/>
      <c r="AF256" s="56"/>
    </row>
    <row r="257" spans="1:32" s="59" customFormat="1" ht="26.1" customHeight="1">
      <c r="A257" s="61">
        <v>21</v>
      </c>
      <c r="B257" s="63" t="s">
        <v>196</v>
      </c>
      <c r="C257" s="55"/>
      <c r="D257" s="55"/>
      <c r="E257" s="56"/>
      <c r="F257" s="56"/>
      <c r="G257" s="56"/>
      <c r="H257" s="56"/>
      <c r="I257" s="56"/>
      <c r="J257" s="56"/>
      <c r="K257" s="56"/>
      <c r="L257" s="56"/>
      <c r="M257" s="56"/>
      <c r="N257" s="56"/>
      <c r="O257" s="56"/>
      <c r="P257" s="56"/>
      <c r="Q257" s="56"/>
      <c r="R257" s="54" t="s">
        <v>274</v>
      </c>
      <c r="S257" s="57">
        <f t="shared" si="114"/>
        <v>2500</v>
      </c>
      <c r="T257" s="58"/>
      <c r="U257" s="57">
        <v>2500</v>
      </c>
      <c r="V257" s="57">
        <f t="shared" si="115"/>
        <v>2500</v>
      </c>
      <c r="W257" s="57"/>
      <c r="X257" s="57"/>
      <c r="Y257" s="57"/>
      <c r="Z257" s="57"/>
      <c r="AA257" s="57"/>
      <c r="AB257" s="57"/>
      <c r="AC257" s="56"/>
      <c r="AD257" s="56"/>
      <c r="AE257" s="56"/>
      <c r="AF257" s="56"/>
    </row>
    <row r="258" spans="1:32" s="59" customFormat="1" ht="26.1" customHeight="1">
      <c r="A258" s="61">
        <v>22</v>
      </c>
      <c r="B258" s="63" t="s">
        <v>197</v>
      </c>
      <c r="C258" s="55"/>
      <c r="D258" s="55"/>
      <c r="E258" s="56"/>
      <c r="F258" s="56"/>
      <c r="G258" s="56"/>
      <c r="H258" s="56"/>
      <c r="I258" s="56"/>
      <c r="J258" s="56"/>
      <c r="K258" s="56"/>
      <c r="L258" s="56"/>
      <c r="M258" s="56"/>
      <c r="N258" s="56"/>
      <c r="O258" s="56"/>
      <c r="P258" s="56"/>
      <c r="Q258" s="56"/>
      <c r="R258" s="54" t="s">
        <v>275</v>
      </c>
      <c r="S258" s="57">
        <f t="shared" si="114"/>
        <v>3100</v>
      </c>
      <c r="T258" s="58"/>
      <c r="U258" s="57">
        <v>3100</v>
      </c>
      <c r="V258" s="57">
        <f t="shared" si="115"/>
        <v>3100</v>
      </c>
      <c r="W258" s="57"/>
      <c r="X258" s="57"/>
      <c r="Y258" s="57"/>
      <c r="Z258" s="57"/>
      <c r="AA258" s="57"/>
      <c r="AB258" s="57"/>
      <c r="AC258" s="56"/>
      <c r="AD258" s="56"/>
      <c r="AE258" s="56"/>
      <c r="AF258" s="56"/>
    </row>
    <row r="259" spans="1:32" s="59" customFormat="1" ht="26.1" customHeight="1">
      <c r="A259" s="61">
        <v>23</v>
      </c>
      <c r="B259" s="63" t="s">
        <v>198</v>
      </c>
      <c r="C259" s="55"/>
      <c r="D259" s="55"/>
      <c r="E259" s="56"/>
      <c r="F259" s="56"/>
      <c r="G259" s="56"/>
      <c r="H259" s="56"/>
      <c r="I259" s="56"/>
      <c r="J259" s="56"/>
      <c r="K259" s="56"/>
      <c r="L259" s="56"/>
      <c r="M259" s="56"/>
      <c r="N259" s="56"/>
      <c r="O259" s="56"/>
      <c r="P259" s="56"/>
      <c r="Q259" s="56"/>
      <c r="R259" s="54" t="s">
        <v>256</v>
      </c>
      <c r="S259" s="57">
        <f t="shared" si="114"/>
        <v>3000</v>
      </c>
      <c r="T259" s="58"/>
      <c r="U259" s="57">
        <v>3000</v>
      </c>
      <c r="V259" s="57">
        <f t="shared" si="115"/>
        <v>3000</v>
      </c>
      <c r="W259" s="57"/>
      <c r="X259" s="57"/>
      <c r="Y259" s="57"/>
      <c r="Z259" s="57"/>
      <c r="AA259" s="57"/>
      <c r="AB259" s="57"/>
      <c r="AC259" s="56"/>
      <c r="AD259" s="56"/>
      <c r="AE259" s="56"/>
      <c r="AF259" s="56"/>
    </row>
    <row r="260" spans="1:32" s="59" customFormat="1" ht="26.1" customHeight="1">
      <c r="A260" s="61">
        <v>24</v>
      </c>
      <c r="B260" s="63" t="s">
        <v>199</v>
      </c>
      <c r="C260" s="55"/>
      <c r="D260" s="55"/>
      <c r="E260" s="56"/>
      <c r="F260" s="56"/>
      <c r="G260" s="56"/>
      <c r="H260" s="56"/>
      <c r="I260" s="56"/>
      <c r="J260" s="56"/>
      <c r="K260" s="56"/>
      <c r="L260" s="56"/>
      <c r="M260" s="56"/>
      <c r="N260" s="56"/>
      <c r="O260" s="56"/>
      <c r="P260" s="56"/>
      <c r="Q260" s="56"/>
      <c r="R260" s="54" t="s">
        <v>277</v>
      </c>
      <c r="S260" s="57">
        <f t="shared" si="114"/>
        <v>3000</v>
      </c>
      <c r="T260" s="58"/>
      <c r="U260" s="57">
        <v>3000</v>
      </c>
      <c r="V260" s="57">
        <f t="shared" si="115"/>
        <v>3000</v>
      </c>
      <c r="W260" s="57"/>
      <c r="X260" s="57"/>
      <c r="Y260" s="57"/>
      <c r="Z260" s="57"/>
      <c r="AA260" s="57"/>
      <c r="AB260" s="57"/>
      <c r="AC260" s="56"/>
      <c r="AD260" s="56"/>
      <c r="AE260" s="56"/>
      <c r="AF260" s="56"/>
    </row>
    <row r="261" spans="1:32" s="87" customFormat="1" ht="26.1" customHeight="1">
      <c r="A261" s="80">
        <f>+A236-1</f>
        <v>-8</v>
      </c>
      <c r="B261" s="88" t="s">
        <v>39</v>
      </c>
      <c r="C261" s="81"/>
      <c r="D261" s="81"/>
      <c r="E261" s="82"/>
      <c r="F261" s="82"/>
      <c r="G261" s="82"/>
      <c r="H261" s="82"/>
      <c r="I261" s="82"/>
      <c r="J261" s="82"/>
      <c r="K261" s="82"/>
      <c r="L261" s="82"/>
      <c r="M261" s="82"/>
      <c r="N261" s="82"/>
      <c r="O261" s="82"/>
      <c r="P261" s="82"/>
      <c r="Q261" s="82"/>
      <c r="R261" s="83"/>
      <c r="S261" s="84">
        <f>S262</f>
        <v>10000</v>
      </c>
      <c r="T261" s="84"/>
      <c r="U261" s="84">
        <f t="shared" ref="U261:AB261" si="119">U262</f>
        <v>10000</v>
      </c>
      <c r="V261" s="84">
        <f>U261</f>
        <v>10000</v>
      </c>
      <c r="W261" s="84"/>
      <c r="X261" s="84">
        <f>Y261+Z261</f>
        <v>0</v>
      </c>
      <c r="Y261" s="84"/>
      <c r="Z261" s="84">
        <f t="shared" si="119"/>
        <v>0</v>
      </c>
      <c r="AA261" s="84">
        <f t="shared" si="119"/>
        <v>0</v>
      </c>
      <c r="AB261" s="84">
        <f t="shared" si="119"/>
        <v>0</v>
      </c>
      <c r="AC261" s="86"/>
      <c r="AD261" s="82"/>
      <c r="AE261" s="82"/>
      <c r="AF261" s="82"/>
    </row>
    <row r="262" spans="1:32" s="59" customFormat="1" ht="28.9" customHeight="1">
      <c r="A262" s="54">
        <v>1</v>
      </c>
      <c r="B262" s="63" t="s">
        <v>311</v>
      </c>
      <c r="C262" s="55"/>
      <c r="D262" s="55"/>
      <c r="E262" s="56"/>
      <c r="F262" s="56"/>
      <c r="G262" s="56"/>
      <c r="H262" s="56"/>
      <c r="I262" s="56"/>
      <c r="J262" s="56"/>
      <c r="K262" s="56"/>
      <c r="L262" s="56"/>
      <c r="M262" s="56"/>
      <c r="N262" s="56"/>
      <c r="O262" s="56"/>
      <c r="P262" s="56"/>
      <c r="Q262" s="56"/>
      <c r="R262" s="54" t="s">
        <v>261</v>
      </c>
      <c r="S262" s="57">
        <f t="shared" ref="S262:S270" si="120">T262+U262</f>
        <v>10000</v>
      </c>
      <c r="T262" s="58"/>
      <c r="U262" s="57">
        <v>10000</v>
      </c>
      <c r="V262" s="57">
        <f>U262</f>
        <v>10000</v>
      </c>
      <c r="W262" s="57"/>
      <c r="X262" s="57">
        <f t="shared" si="103"/>
        <v>0</v>
      </c>
      <c r="Y262" s="57"/>
      <c r="Z262" s="57"/>
      <c r="AA262" s="57"/>
      <c r="AB262" s="57"/>
      <c r="AC262" s="56"/>
      <c r="AD262" s="56"/>
      <c r="AE262" s="56"/>
      <c r="AF262" s="56"/>
    </row>
    <row r="263" spans="1:32" s="87" customFormat="1" ht="26.1" customHeight="1">
      <c r="A263" s="80">
        <f>+A261-1</f>
        <v>-9</v>
      </c>
      <c r="B263" s="88" t="s">
        <v>65</v>
      </c>
      <c r="C263" s="81"/>
      <c r="D263" s="81"/>
      <c r="E263" s="82"/>
      <c r="F263" s="82"/>
      <c r="G263" s="82"/>
      <c r="H263" s="82"/>
      <c r="I263" s="82"/>
      <c r="J263" s="82"/>
      <c r="K263" s="82"/>
      <c r="L263" s="82"/>
      <c r="M263" s="82"/>
      <c r="N263" s="82"/>
      <c r="O263" s="82"/>
      <c r="P263" s="82"/>
      <c r="Q263" s="82"/>
      <c r="R263" s="83"/>
      <c r="S263" s="84">
        <f t="shared" si="120"/>
        <v>5000</v>
      </c>
      <c r="T263" s="85"/>
      <c r="U263" s="84">
        <f>U264</f>
        <v>5000</v>
      </c>
      <c r="V263" s="84">
        <f>V264</f>
        <v>5000</v>
      </c>
      <c r="W263" s="84"/>
      <c r="X263" s="84">
        <f t="shared" ref="X263" si="121">X264</f>
        <v>2000</v>
      </c>
      <c r="Y263" s="84"/>
      <c r="Z263" s="84">
        <f>Z264</f>
        <v>2000</v>
      </c>
      <c r="AA263" s="84">
        <f>AA264</f>
        <v>2000</v>
      </c>
      <c r="AB263" s="84">
        <f>AB264</f>
        <v>0</v>
      </c>
      <c r="AC263" s="86"/>
      <c r="AD263" s="82"/>
      <c r="AE263" s="82"/>
      <c r="AF263" s="82"/>
    </row>
    <row r="264" spans="1:32" s="59" customFormat="1" ht="37.15" customHeight="1">
      <c r="A264" s="61">
        <v>1</v>
      </c>
      <c r="B264" s="63" t="s">
        <v>246</v>
      </c>
      <c r="C264" s="55"/>
      <c r="D264" s="55"/>
      <c r="E264" s="56"/>
      <c r="F264" s="56"/>
      <c r="G264" s="56"/>
      <c r="H264" s="56"/>
      <c r="I264" s="56"/>
      <c r="J264" s="56"/>
      <c r="K264" s="56"/>
      <c r="L264" s="56"/>
      <c r="M264" s="56"/>
      <c r="N264" s="56"/>
      <c r="O264" s="56"/>
      <c r="P264" s="56"/>
      <c r="Q264" s="56"/>
      <c r="R264" s="54" t="s">
        <v>248</v>
      </c>
      <c r="S264" s="57">
        <f t="shared" si="120"/>
        <v>5000</v>
      </c>
      <c r="T264" s="58"/>
      <c r="U264" s="57">
        <v>5000</v>
      </c>
      <c r="V264" s="57">
        <f>U264</f>
        <v>5000</v>
      </c>
      <c r="W264" s="57"/>
      <c r="X264" s="57">
        <v>2000</v>
      </c>
      <c r="Y264" s="57"/>
      <c r="Z264" s="57">
        <f>X264</f>
        <v>2000</v>
      </c>
      <c r="AA264" s="57">
        <f>Z264*100%</f>
        <v>2000</v>
      </c>
      <c r="AB264" s="57">
        <f>Z264*0%</f>
        <v>0</v>
      </c>
      <c r="AC264" s="56"/>
      <c r="AD264" s="56"/>
      <c r="AE264" s="56"/>
      <c r="AF264" s="56"/>
    </row>
    <row r="265" spans="1:32" s="87" customFormat="1" ht="26.1" customHeight="1">
      <c r="A265" s="80">
        <f>+A263-1</f>
        <v>-10</v>
      </c>
      <c r="B265" s="88" t="s">
        <v>37</v>
      </c>
      <c r="C265" s="81"/>
      <c r="D265" s="81"/>
      <c r="E265" s="82"/>
      <c r="F265" s="82"/>
      <c r="G265" s="82"/>
      <c r="H265" s="82"/>
      <c r="I265" s="82"/>
      <c r="J265" s="82"/>
      <c r="K265" s="82"/>
      <c r="L265" s="82"/>
      <c r="M265" s="82"/>
      <c r="N265" s="82"/>
      <c r="O265" s="82"/>
      <c r="P265" s="82"/>
      <c r="Q265" s="82"/>
      <c r="R265" s="83"/>
      <c r="S265" s="84">
        <f t="shared" si="120"/>
        <v>42000</v>
      </c>
      <c r="T265" s="85"/>
      <c r="U265" s="84">
        <f>SUM(U266:U269)</f>
        <v>42000</v>
      </c>
      <c r="V265" s="84">
        <f>SUM(V266:V269)</f>
        <v>42000</v>
      </c>
      <c r="W265" s="84"/>
      <c r="X265" s="84">
        <f t="shared" ref="X265:AB265" si="122">SUM(X266:X269)</f>
        <v>0</v>
      </c>
      <c r="Y265" s="84">
        <f t="shared" si="122"/>
        <v>0</v>
      </c>
      <c r="Z265" s="84">
        <f t="shared" si="122"/>
        <v>0</v>
      </c>
      <c r="AA265" s="84">
        <f t="shared" si="122"/>
        <v>0</v>
      </c>
      <c r="AB265" s="84">
        <f t="shared" si="122"/>
        <v>0</v>
      </c>
      <c r="AC265" s="86"/>
      <c r="AD265" s="82"/>
      <c r="AE265" s="82"/>
      <c r="AF265" s="82"/>
    </row>
    <row r="266" spans="1:32" s="59" customFormat="1" ht="26.1" customHeight="1">
      <c r="A266" s="54">
        <v>1</v>
      </c>
      <c r="B266" s="63" t="s">
        <v>312</v>
      </c>
      <c r="C266" s="55"/>
      <c r="D266" s="55"/>
      <c r="E266" s="56"/>
      <c r="F266" s="56"/>
      <c r="G266" s="56"/>
      <c r="H266" s="56"/>
      <c r="I266" s="56"/>
      <c r="J266" s="56"/>
      <c r="K266" s="56"/>
      <c r="L266" s="56"/>
      <c r="M266" s="56"/>
      <c r="N266" s="56"/>
      <c r="O266" s="56"/>
      <c r="P266" s="56"/>
      <c r="Q266" s="56"/>
      <c r="R266" s="54" t="s">
        <v>261</v>
      </c>
      <c r="S266" s="57">
        <f t="shared" si="120"/>
        <v>25000</v>
      </c>
      <c r="T266" s="58"/>
      <c r="U266" s="57">
        <v>25000</v>
      </c>
      <c r="V266" s="57">
        <f>U266</f>
        <v>25000</v>
      </c>
      <c r="W266" s="57"/>
      <c r="X266" s="57"/>
      <c r="Y266" s="57"/>
      <c r="Z266" s="57"/>
      <c r="AA266" s="57"/>
      <c r="AB266" s="57"/>
      <c r="AC266" s="56"/>
      <c r="AD266" s="56"/>
      <c r="AE266" s="56"/>
      <c r="AF266" s="56"/>
    </row>
    <row r="267" spans="1:32" s="59" customFormat="1" ht="26.1" customHeight="1">
      <c r="A267" s="54">
        <v>2</v>
      </c>
      <c r="B267" s="63" t="s">
        <v>392</v>
      </c>
      <c r="C267" s="55"/>
      <c r="D267" s="55"/>
      <c r="E267" s="56"/>
      <c r="F267" s="56"/>
      <c r="G267" s="56"/>
      <c r="H267" s="56"/>
      <c r="I267" s="56"/>
      <c r="J267" s="56"/>
      <c r="K267" s="56"/>
      <c r="L267" s="56"/>
      <c r="M267" s="56"/>
      <c r="N267" s="56"/>
      <c r="O267" s="56"/>
      <c r="P267" s="56"/>
      <c r="Q267" s="56"/>
      <c r="R267" s="54" t="s">
        <v>252</v>
      </c>
      <c r="S267" s="57">
        <f t="shared" si="120"/>
        <v>7000</v>
      </c>
      <c r="T267" s="58"/>
      <c r="U267" s="57">
        <v>7000</v>
      </c>
      <c r="V267" s="57">
        <f t="shared" ref="V267:V268" si="123">U267</f>
        <v>7000</v>
      </c>
      <c r="W267" s="57"/>
      <c r="X267" s="57">
        <f t="shared" si="103"/>
        <v>0</v>
      </c>
      <c r="Y267" s="57"/>
      <c r="Z267" s="57"/>
      <c r="AA267" s="57"/>
      <c r="AB267" s="57"/>
      <c r="AC267" s="56"/>
      <c r="AD267" s="56"/>
      <c r="AE267" s="56"/>
      <c r="AF267" s="56"/>
    </row>
    <row r="268" spans="1:32" s="59" customFormat="1" ht="26.1" customHeight="1">
      <c r="A268" s="54">
        <v>3</v>
      </c>
      <c r="B268" s="63" t="s">
        <v>391</v>
      </c>
      <c r="C268" s="55"/>
      <c r="D268" s="55"/>
      <c r="E268" s="56"/>
      <c r="F268" s="56"/>
      <c r="G268" s="56"/>
      <c r="H268" s="56"/>
      <c r="I268" s="56"/>
      <c r="J268" s="56"/>
      <c r="K268" s="56"/>
      <c r="L268" s="56"/>
      <c r="M268" s="56"/>
      <c r="N268" s="56"/>
      <c r="O268" s="56"/>
      <c r="P268" s="56"/>
      <c r="Q268" s="56"/>
      <c r="R268" s="54" t="s">
        <v>298</v>
      </c>
      <c r="S268" s="57">
        <f t="shared" si="120"/>
        <v>5000</v>
      </c>
      <c r="T268" s="58"/>
      <c r="U268" s="57">
        <v>5000</v>
      </c>
      <c r="V268" s="57">
        <f t="shared" si="123"/>
        <v>5000</v>
      </c>
      <c r="W268" s="57"/>
      <c r="X268" s="57"/>
      <c r="Y268" s="57"/>
      <c r="Z268" s="57"/>
      <c r="AA268" s="57"/>
      <c r="AB268" s="57"/>
      <c r="AC268" s="56"/>
      <c r="AD268" s="56"/>
      <c r="AE268" s="56"/>
      <c r="AF268" s="56"/>
    </row>
    <row r="269" spans="1:32" s="59" customFormat="1" ht="26.1" customHeight="1">
      <c r="A269" s="54">
        <v>4</v>
      </c>
      <c r="B269" s="63" t="s">
        <v>369</v>
      </c>
      <c r="C269" s="55"/>
      <c r="D269" s="55"/>
      <c r="E269" s="56"/>
      <c r="F269" s="56"/>
      <c r="G269" s="56"/>
      <c r="H269" s="56"/>
      <c r="I269" s="56"/>
      <c r="J269" s="56"/>
      <c r="K269" s="56"/>
      <c r="L269" s="56"/>
      <c r="M269" s="56"/>
      <c r="N269" s="56"/>
      <c r="O269" s="56"/>
      <c r="P269" s="56"/>
      <c r="Q269" s="56"/>
      <c r="R269" s="54" t="s">
        <v>279</v>
      </c>
      <c r="S269" s="57">
        <f t="shared" si="120"/>
        <v>5000</v>
      </c>
      <c r="T269" s="58"/>
      <c r="U269" s="57">
        <v>5000</v>
      </c>
      <c r="V269" s="57">
        <f>U269</f>
        <v>5000</v>
      </c>
      <c r="W269" s="57"/>
      <c r="X269" s="57"/>
      <c r="Y269" s="57"/>
      <c r="Z269" s="57"/>
      <c r="AA269" s="57"/>
      <c r="AB269" s="57"/>
      <c r="AC269" s="56"/>
      <c r="AD269" s="56"/>
      <c r="AE269" s="56"/>
      <c r="AF269" s="56"/>
    </row>
    <row r="270" spans="1:32" s="87" customFormat="1" ht="25.9" customHeight="1">
      <c r="A270" s="80">
        <f>+A265-1</f>
        <v>-11</v>
      </c>
      <c r="B270" s="88" t="s">
        <v>7</v>
      </c>
      <c r="C270" s="81"/>
      <c r="D270" s="81"/>
      <c r="E270" s="82"/>
      <c r="F270" s="82"/>
      <c r="G270" s="82"/>
      <c r="H270" s="82"/>
      <c r="I270" s="82"/>
      <c r="J270" s="82"/>
      <c r="K270" s="82"/>
      <c r="L270" s="82"/>
      <c r="M270" s="82"/>
      <c r="N270" s="82"/>
      <c r="O270" s="82"/>
      <c r="P270" s="82"/>
      <c r="Q270" s="82"/>
      <c r="R270" s="83"/>
      <c r="S270" s="84">
        <f t="shared" si="120"/>
        <v>30000</v>
      </c>
      <c r="T270" s="85"/>
      <c r="U270" s="84">
        <f>SUM(U271:U272)</f>
        <v>30000</v>
      </c>
      <c r="V270" s="84">
        <f>SUM(V271:V272)</f>
        <v>30000</v>
      </c>
      <c r="W270" s="84"/>
      <c r="X270" s="84">
        <f>SUM(X271:X272)</f>
        <v>0</v>
      </c>
      <c r="Y270" s="84">
        <f>SUM(Y271:Y272)</f>
        <v>0</v>
      </c>
      <c r="Z270" s="84">
        <f>SUM(Z271:Z272)</f>
        <v>0</v>
      </c>
      <c r="AA270" s="84">
        <f>SUM(AA271:AA272)</f>
        <v>0</v>
      </c>
      <c r="AB270" s="84">
        <f>SUM(AB271:AB272)</f>
        <v>0</v>
      </c>
      <c r="AC270" s="86"/>
      <c r="AD270" s="82"/>
      <c r="AE270" s="82"/>
      <c r="AF270" s="82"/>
    </row>
    <row r="271" spans="1:32" s="53" customFormat="1" ht="26.1" customHeight="1">
      <c r="A271" s="61">
        <v>2</v>
      </c>
      <c r="B271" s="63" t="s">
        <v>245</v>
      </c>
      <c r="C271" s="55"/>
      <c r="D271" s="55"/>
      <c r="E271" s="56"/>
      <c r="F271" s="56"/>
      <c r="G271" s="56"/>
      <c r="H271" s="56"/>
      <c r="I271" s="56"/>
      <c r="J271" s="56"/>
      <c r="K271" s="56"/>
      <c r="L271" s="56"/>
      <c r="M271" s="56"/>
      <c r="N271" s="56"/>
      <c r="O271" s="56"/>
      <c r="P271" s="56"/>
      <c r="Q271" s="56"/>
      <c r="R271" s="54" t="s">
        <v>248</v>
      </c>
      <c r="S271" s="57">
        <f t="shared" ref="S271:S272" si="124">T271+U271</f>
        <v>20000</v>
      </c>
      <c r="T271" s="58"/>
      <c r="U271" s="57">
        <v>20000</v>
      </c>
      <c r="V271" s="57">
        <f t="shared" ref="V271:V272" si="125">U271</f>
        <v>20000</v>
      </c>
      <c r="W271" s="57"/>
      <c r="X271" s="57"/>
      <c r="Y271" s="57"/>
      <c r="Z271" s="57"/>
      <c r="AA271" s="57"/>
      <c r="AB271" s="57"/>
      <c r="AC271" s="50"/>
      <c r="AD271" s="50"/>
      <c r="AE271" s="50"/>
      <c r="AF271" s="50"/>
    </row>
    <row r="272" spans="1:32" s="59" customFormat="1" ht="26.1" customHeight="1">
      <c r="A272" s="54">
        <v>3</v>
      </c>
      <c r="B272" s="63" t="s">
        <v>313</v>
      </c>
      <c r="C272" s="55"/>
      <c r="D272" s="55"/>
      <c r="E272" s="56"/>
      <c r="F272" s="56"/>
      <c r="G272" s="56"/>
      <c r="H272" s="56"/>
      <c r="I272" s="56"/>
      <c r="J272" s="56"/>
      <c r="K272" s="56"/>
      <c r="L272" s="56"/>
      <c r="M272" s="56"/>
      <c r="N272" s="56"/>
      <c r="O272" s="56"/>
      <c r="P272" s="56"/>
      <c r="Q272" s="56"/>
      <c r="R272" s="54" t="s">
        <v>248</v>
      </c>
      <c r="S272" s="57">
        <f t="shared" si="124"/>
        <v>10000</v>
      </c>
      <c r="T272" s="58"/>
      <c r="U272" s="57">
        <v>10000</v>
      </c>
      <c r="V272" s="57">
        <f t="shared" si="125"/>
        <v>10000</v>
      </c>
      <c r="W272" s="57"/>
      <c r="X272" s="57">
        <f t="shared" si="103"/>
        <v>0</v>
      </c>
      <c r="Y272" s="57"/>
      <c r="Z272" s="57"/>
      <c r="AA272" s="57"/>
      <c r="AB272" s="57"/>
      <c r="AC272" s="56"/>
      <c r="AD272" s="56"/>
      <c r="AE272" s="56"/>
      <c r="AF272" s="56"/>
    </row>
    <row r="273" spans="1:32" s="87" customFormat="1" ht="26.1" customHeight="1">
      <c r="A273" s="83">
        <v>12</v>
      </c>
      <c r="B273" s="88" t="s">
        <v>306</v>
      </c>
      <c r="C273" s="81"/>
      <c r="D273" s="81"/>
      <c r="E273" s="82"/>
      <c r="F273" s="82"/>
      <c r="G273" s="82"/>
      <c r="H273" s="82"/>
      <c r="I273" s="82"/>
      <c r="J273" s="82"/>
      <c r="K273" s="82"/>
      <c r="L273" s="82"/>
      <c r="M273" s="82"/>
      <c r="N273" s="82"/>
      <c r="O273" s="82"/>
      <c r="P273" s="82"/>
      <c r="Q273" s="82"/>
      <c r="R273" s="83"/>
      <c r="S273" s="84">
        <f>U273</f>
        <v>84000</v>
      </c>
      <c r="T273" s="85"/>
      <c r="U273" s="84">
        <f>SUM(U274:U297)</f>
        <v>84000</v>
      </c>
      <c r="V273" s="84">
        <f>SUM(V274:V297)</f>
        <v>84000</v>
      </c>
      <c r="W273" s="84"/>
      <c r="X273" s="84">
        <f t="shared" ref="X273:AB273" si="126">SUM(X274:X297)</f>
        <v>15750</v>
      </c>
      <c r="Y273" s="84">
        <f t="shared" si="126"/>
        <v>0</v>
      </c>
      <c r="Z273" s="84">
        <f t="shared" si="126"/>
        <v>15750</v>
      </c>
      <c r="AA273" s="84">
        <f t="shared" si="126"/>
        <v>14175</v>
      </c>
      <c r="AB273" s="84">
        <f t="shared" si="126"/>
        <v>1575</v>
      </c>
      <c r="AC273" s="86"/>
      <c r="AD273" s="82"/>
      <c r="AE273" s="82"/>
      <c r="AF273" s="82"/>
    </row>
    <row r="274" spans="1:32" s="59" customFormat="1" ht="26.1" customHeight="1">
      <c r="A274" s="54">
        <v>1</v>
      </c>
      <c r="B274" s="63" t="s">
        <v>314</v>
      </c>
      <c r="C274" s="55"/>
      <c r="D274" s="55"/>
      <c r="E274" s="56"/>
      <c r="F274" s="56"/>
      <c r="G274" s="56"/>
      <c r="H274" s="56"/>
      <c r="I274" s="56"/>
      <c r="J274" s="56"/>
      <c r="K274" s="56"/>
      <c r="L274" s="56"/>
      <c r="M274" s="56"/>
      <c r="N274" s="56"/>
      <c r="O274" s="56"/>
      <c r="P274" s="56"/>
      <c r="Q274" s="56"/>
      <c r="R274" s="54" t="s">
        <v>261</v>
      </c>
      <c r="S274" s="57">
        <f t="shared" ref="S274:S282" si="127">T274+U274</f>
        <v>3500</v>
      </c>
      <c r="T274" s="58"/>
      <c r="U274" s="57">
        <v>3500</v>
      </c>
      <c r="V274" s="57">
        <f>U274</f>
        <v>3500</v>
      </c>
      <c r="W274" s="57"/>
      <c r="X274" s="57">
        <f t="shared" ref="X274:X282" si="128">Y274+Z274</f>
        <v>875</v>
      </c>
      <c r="Y274" s="57"/>
      <c r="Z274" s="57">
        <f t="shared" ref="Z274:Z282" si="129">S274*0.25</f>
        <v>875</v>
      </c>
      <c r="AA274" s="57">
        <f t="shared" ref="AA274:AA282" si="130">Z274*90%</f>
        <v>787.5</v>
      </c>
      <c r="AB274" s="57">
        <f t="shared" ref="AB274:AB282" si="131">Z274*10%</f>
        <v>87.5</v>
      </c>
      <c r="AC274" s="56"/>
      <c r="AD274" s="56"/>
      <c r="AE274" s="56"/>
      <c r="AF274" s="56"/>
    </row>
    <row r="275" spans="1:32" s="59" customFormat="1" ht="26.1" customHeight="1">
      <c r="A275" s="54">
        <v>2</v>
      </c>
      <c r="B275" s="63" t="s">
        <v>340</v>
      </c>
      <c r="C275" s="55"/>
      <c r="D275" s="55"/>
      <c r="E275" s="56"/>
      <c r="F275" s="56"/>
      <c r="G275" s="56"/>
      <c r="H275" s="56"/>
      <c r="I275" s="56"/>
      <c r="J275" s="56"/>
      <c r="K275" s="56"/>
      <c r="L275" s="56"/>
      <c r="M275" s="56"/>
      <c r="N275" s="56"/>
      <c r="O275" s="56"/>
      <c r="P275" s="56"/>
      <c r="Q275" s="56"/>
      <c r="R275" s="54" t="s">
        <v>152</v>
      </c>
      <c r="S275" s="57">
        <f t="shared" si="127"/>
        <v>3500</v>
      </c>
      <c r="T275" s="58"/>
      <c r="U275" s="57">
        <v>3500</v>
      </c>
      <c r="V275" s="57">
        <f t="shared" ref="V275:V297" si="132">U275</f>
        <v>3500</v>
      </c>
      <c r="W275" s="57"/>
      <c r="X275" s="57">
        <f t="shared" si="128"/>
        <v>875</v>
      </c>
      <c r="Y275" s="57"/>
      <c r="Z275" s="57">
        <f t="shared" si="129"/>
        <v>875</v>
      </c>
      <c r="AA275" s="57">
        <f t="shared" si="130"/>
        <v>787.5</v>
      </c>
      <c r="AB275" s="57">
        <f t="shared" si="131"/>
        <v>87.5</v>
      </c>
      <c r="AC275" s="56"/>
      <c r="AD275" s="56"/>
      <c r="AE275" s="56"/>
      <c r="AF275" s="56"/>
    </row>
    <row r="276" spans="1:32" s="59" customFormat="1" ht="25.9" customHeight="1">
      <c r="A276" s="54">
        <v>3</v>
      </c>
      <c r="B276" s="63" t="s">
        <v>370</v>
      </c>
      <c r="C276" s="55"/>
      <c r="D276" s="55"/>
      <c r="E276" s="56"/>
      <c r="F276" s="56"/>
      <c r="G276" s="56"/>
      <c r="H276" s="56"/>
      <c r="I276" s="56"/>
      <c r="J276" s="56"/>
      <c r="K276" s="56"/>
      <c r="L276" s="56"/>
      <c r="M276" s="56"/>
      <c r="N276" s="56"/>
      <c r="O276" s="56"/>
      <c r="P276" s="56"/>
      <c r="Q276" s="56"/>
      <c r="R276" s="54" t="s">
        <v>263</v>
      </c>
      <c r="S276" s="57">
        <f t="shared" si="127"/>
        <v>3500</v>
      </c>
      <c r="T276" s="58"/>
      <c r="U276" s="57">
        <v>3500</v>
      </c>
      <c r="V276" s="57">
        <f t="shared" si="132"/>
        <v>3500</v>
      </c>
      <c r="W276" s="57"/>
      <c r="X276" s="57">
        <f t="shared" si="128"/>
        <v>875</v>
      </c>
      <c r="Y276" s="57"/>
      <c r="Z276" s="57">
        <f t="shared" si="129"/>
        <v>875</v>
      </c>
      <c r="AA276" s="57">
        <f t="shared" si="130"/>
        <v>787.5</v>
      </c>
      <c r="AB276" s="57">
        <f t="shared" si="131"/>
        <v>87.5</v>
      </c>
      <c r="AC276" s="56"/>
      <c r="AD276" s="56"/>
      <c r="AE276" s="56"/>
      <c r="AF276" s="56"/>
    </row>
    <row r="277" spans="1:32" s="59" customFormat="1" ht="26.1" customHeight="1">
      <c r="A277" s="54">
        <v>4</v>
      </c>
      <c r="B277" s="63" t="s">
        <v>371</v>
      </c>
      <c r="C277" s="55"/>
      <c r="D277" s="55"/>
      <c r="E277" s="56"/>
      <c r="F277" s="56"/>
      <c r="G277" s="56"/>
      <c r="H277" s="56"/>
      <c r="I277" s="56"/>
      <c r="J277" s="56"/>
      <c r="K277" s="56"/>
      <c r="L277" s="56"/>
      <c r="M277" s="56"/>
      <c r="N277" s="56"/>
      <c r="O277" s="56"/>
      <c r="P277" s="56"/>
      <c r="Q277" s="56"/>
      <c r="R277" s="54" t="s">
        <v>262</v>
      </c>
      <c r="S277" s="57">
        <f t="shared" si="127"/>
        <v>3500</v>
      </c>
      <c r="T277" s="58"/>
      <c r="U277" s="57">
        <v>3500</v>
      </c>
      <c r="V277" s="57">
        <f t="shared" si="132"/>
        <v>3500</v>
      </c>
      <c r="W277" s="57"/>
      <c r="X277" s="57">
        <f t="shared" si="128"/>
        <v>875</v>
      </c>
      <c r="Y277" s="57"/>
      <c r="Z277" s="57">
        <f t="shared" si="129"/>
        <v>875</v>
      </c>
      <c r="AA277" s="57">
        <f t="shared" si="130"/>
        <v>787.5</v>
      </c>
      <c r="AB277" s="57">
        <f t="shared" si="131"/>
        <v>87.5</v>
      </c>
      <c r="AC277" s="56"/>
      <c r="AD277" s="56"/>
      <c r="AE277" s="56"/>
      <c r="AF277" s="56"/>
    </row>
    <row r="278" spans="1:32" s="59" customFormat="1" ht="26.1" customHeight="1">
      <c r="A278" s="54">
        <v>5</v>
      </c>
      <c r="B278" s="63" t="s">
        <v>372</v>
      </c>
      <c r="C278" s="55"/>
      <c r="D278" s="55"/>
      <c r="E278" s="56"/>
      <c r="F278" s="56"/>
      <c r="G278" s="56"/>
      <c r="H278" s="56"/>
      <c r="I278" s="56"/>
      <c r="J278" s="56"/>
      <c r="K278" s="56"/>
      <c r="L278" s="56"/>
      <c r="M278" s="56"/>
      <c r="N278" s="56"/>
      <c r="O278" s="56"/>
      <c r="P278" s="56"/>
      <c r="Q278" s="56"/>
      <c r="R278" s="54" t="s">
        <v>266</v>
      </c>
      <c r="S278" s="57">
        <f t="shared" si="127"/>
        <v>3500</v>
      </c>
      <c r="T278" s="58"/>
      <c r="U278" s="57">
        <v>3500</v>
      </c>
      <c r="V278" s="57">
        <f t="shared" si="132"/>
        <v>3500</v>
      </c>
      <c r="W278" s="57"/>
      <c r="X278" s="57"/>
      <c r="Y278" s="57"/>
      <c r="Z278" s="57"/>
      <c r="AA278" s="57"/>
      <c r="AB278" s="57"/>
      <c r="AC278" s="56"/>
      <c r="AD278" s="56"/>
      <c r="AE278" s="56"/>
      <c r="AF278" s="56"/>
    </row>
    <row r="279" spans="1:32" s="59" customFormat="1" ht="26.1" customHeight="1">
      <c r="A279" s="54">
        <v>6</v>
      </c>
      <c r="B279" s="63" t="s">
        <v>373</v>
      </c>
      <c r="C279" s="55"/>
      <c r="D279" s="55"/>
      <c r="E279" s="56"/>
      <c r="F279" s="56"/>
      <c r="G279" s="56"/>
      <c r="H279" s="56"/>
      <c r="I279" s="56"/>
      <c r="J279" s="56"/>
      <c r="K279" s="56"/>
      <c r="L279" s="56"/>
      <c r="M279" s="56"/>
      <c r="N279" s="56"/>
      <c r="O279" s="56"/>
      <c r="P279" s="56"/>
      <c r="Q279" s="56"/>
      <c r="R279" s="54" t="s">
        <v>265</v>
      </c>
      <c r="S279" s="57">
        <f t="shared" si="127"/>
        <v>3500</v>
      </c>
      <c r="T279" s="58"/>
      <c r="U279" s="57">
        <v>3500</v>
      </c>
      <c r="V279" s="57">
        <f t="shared" si="132"/>
        <v>3500</v>
      </c>
      <c r="W279" s="57"/>
      <c r="X279" s="57"/>
      <c r="Y279" s="57"/>
      <c r="Z279" s="57"/>
      <c r="AA279" s="57"/>
      <c r="AB279" s="57"/>
      <c r="AC279" s="56"/>
      <c r="AD279" s="56"/>
      <c r="AE279" s="56"/>
      <c r="AF279" s="56"/>
    </row>
    <row r="280" spans="1:32" s="59" customFormat="1" ht="26.1" customHeight="1">
      <c r="A280" s="54">
        <v>7</v>
      </c>
      <c r="B280" s="63" t="s">
        <v>374</v>
      </c>
      <c r="C280" s="55"/>
      <c r="D280" s="55"/>
      <c r="E280" s="56"/>
      <c r="F280" s="56"/>
      <c r="G280" s="56"/>
      <c r="H280" s="56"/>
      <c r="I280" s="56"/>
      <c r="J280" s="56"/>
      <c r="K280" s="56"/>
      <c r="L280" s="56"/>
      <c r="M280" s="56"/>
      <c r="N280" s="56"/>
      <c r="O280" s="56"/>
      <c r="P280" s="56"/>
      <c r="Q280" s="56"/>
      <c r="R280" s="54" t="s">
        <v>240</v>
      </c>
      <c r="S280" s="57">
        <f t="shared" si="127"/>
        <v>3500</v>
      </c>
      <c r="T280" s="58"/>
      <c r="U280" s="57">
        <v>3500</v>
      </c>
      <c r="V280" s="57">
        <f t="shared" si="132"/>
        <v>3500</v>
      </c>
      <c r="W280" s="57"/>
      <c r="X280" s="57">
        <f t="shared" si="128"/>
        <v>875</v>
      </c>
      <c r="Y280" s="57"/>
      <c r="Z280" s="57">
        <f t="shared" si="129"/>
        <v>875</v>
      </c>
      <c r="AA280" s="57">
        <f t="shared" si="130"/>
        <v>787.5</v>
      </c>
      <c r="AB280" s="57">
        <f t="shared" si="131"/>
        <v>87.5</v>
      </c>
      <c r="AC280" s="56"/>
      <c r="AD280" s="56"/>
      <c r="AE280" s="56"/>
      <c r="AF280" s="56"/>
    </row>
    <row r="281" spans="1:32" s="59" customFormat="1" ht="26.1" customHeight="1">
      <c r="A281" s="54">
        <v>8</v>
      </c>
      <c r="B281" s="63" t="s">
        <v>460</v>
      </c>
      <c r="C281" s="55"/>
      <c r="D281" s="55"/>
      <c r="E281" s="56"/>
      <c r="F281" s="56"/>
      <c r="G281" s="56"/>
      <c r="H281" s="56"/>
      <c r="I281" s="56"/>
      <c r="J281" s="56"/>
      <c r="K281" s="56"/>
      <c r="L281" s="56"/>
      <c r="M281" s="56"/>
      <c r="N281" s="56"/>
      <c r="O281" s="56"/>
      <c r="P281" s="56"/>
      <c r="Q281" s="56"/>
      <c r="R281" s="54" t="s">
        <v>267</v>
      </c>
      <c r="S281" s="57">
        <f t="shared" si="127"/>
        <v>3500</v>
      </c>
      <c r="T281" s="58"/>
      <c r="U281" s="57">
        <v>3500</v>
      </c>
      <c r="V281" s="57">
        <f t="shared" si="132"/>
        <v>3500</v>
      </c>
      <c r="W281" s="57"/>
      <c r="X281" s="57">
        <f t="shared" si="128"/>
        <v>875</v>
      </c>
      <c r="Y281" s="57"/>
      <c r="Z281" s="57">
        <f t="shared" si="129"/>
        <v>875</v>
      </c>
      <c r="AA281" s="57">
        <f t="shared" si="130"/>
        <v>787.5</v>
      </c>
      <c r="AB281" s="57">
        <f t="shared" si="131"/>
        <v>87.5</v>
      </c>
      <c r="AC281" s="56"/>
      <c r="AD281" s="56"/>
      <c r="AE281" s="56"/>
      <c r="AF281" s="56"/>
    </row>
    <row r="282" spans="1:32" s="59" customFormat="1" ht="26.1" customHeight="1">
      <c r="A282" s="54">
        <v>9</v>
      </c>
      <c r="B282" s="63" t="s">
        <v>375</v>
      </c>
      <c r="C282" s="55"/>
      <c r="D282" s="55"/>
      <c r="E282" s="56"/>
      <c r="F282" s="56"/>
      <c r="G282" s="56"/>
      <c r="H282" s="56"/>
      <c r="I282" s="56"/>
      <c r="J282" s="56"/>
      <c r="K282" s="56"/>
      <c r="L282" s="56"/>
      <c r="M282" s="56"/>
      <c r="N282" s="56"/>
      <c r="O282" s="56"/>
      <c r="P282" s="56"/>
      <c r="Q282" s="56"/>
      <c r="R282" s="54" t="s">
        <v>268</v>
      </c>
      <c r="S282" s="57">
        <f t="shared" si="127"/>
        <v>3500</v>
      </c>
      <c r="T282" s="58"/>
      <c r="U282" s="57">
        <v>3500</v>
      </c>
      <c r="V282" s="57">
        <f t="shared" si="132"/>
        <v>3500</v>
      </c>
      <c r="W282" s="57"/>
      <c r="X282" s="57">
        <f t="shared" si="128"/>
        <v>875</v>
      </c>
      <c r="Y282" s="57"/>
      <c r="Z282" s="57">
        <f t="shared" si="129"/>
        <v>875</v>
      </c>
      <c r="AA282" s="57">
        <f t="shared" si="130"/>
        <v>787.5</v>
      </c>
      <c r="AB282" s="57">
        <f t="shared" si="131"/>
        <v>87.5</v>
      </c>
      <c r="AC282" s="56"/>
      <c r="AD282" s="56"/>
      <c r="AE282" s="56"/>
      <c r="AF282" s="56"/>
    </row>
    <row r="283" spans="1:32" s="59" customFormat="1" ht="26.1" customHeight="1">
      <c r="A283" s="54">
        <v>10</v>
      </c>
      <c r="B283" s="63" t="s">
        <v>376</v>
      </c>
      <c r="C283" s="55"/>
      <c r="D283" s="55"/>
      <c r="E283" s="56"/>
      <c r="F283" s="56"/>
      <c r="G283" s="56"/>
      <c r="H283" s="56"/>
      <c r="I283" s="56"/>
      <c r="J283" s="56"/>
      <c r="K283" s="56"/>
      <c r="L283" s="56"/>
      <c r="M283" s="56"/>
      <c r="N283" s="56"/>
      <c r="O283" s="56"/>
      <c r="P283" s="56"/>
      <c r="Q283" s="56"/>
      <c r="R283" s="54" t="s">
        <v>269</v>
      </c>
      <c r="S283" s="57">
        <f t="shared" ref="S283:S292" si="133">T283+U283</f>
        <v>3500</v>
      </c>
      <c r="T283" s="58"/>
      <c r="U283" s="57">
        <v>3500</v>
      </c>
      <c r="V283" s="57">
        <f t="shared" si="132"/>
        <v>3500</v>
      </c>
      <c r="W283" s="57"/>
      <c r="X283" s="57">
        <f t="shared" ref="X283:X292" si="134">Y283+Z283</f>
        <v>875</v>
      </c>
      <c r="Y283" s="57"/>
      <c r="Z283" s="57">
        <f t="shared" ref="Z283:Z292" si="135">S283*0.25</f>
        <v>875</v>
      </c>
      <c r="AA283" s="57">
        <f t="shared" ref="AA283:AA292" si="136">Z283*90%</f>
        <v>787.5</v>
      </c>
      <c r="AB283" s="57">
        <f t="shared" ref="AB283:AB292" si="137">Z283*10%</f>
        <v>87.5</v>
      </c>
      <c r="AC283" s="56"/>
      <c r="AD283" s="56"/>
      <c r="AE283" s="56"/>
      <c r="AF283" s="56"/>
    </row>
    <row r="284" spans="1:32" s="59" customFormat="1" ht="26.1" customHeight="1">
      <c r="A284" s="54">
        <v>11</v>
      </c>
      <c r="B284" s="63" t="s">
        <v>377</v>
      </c>
      <c r="C284" s="55"/>
      <c r="D284" s="55"/>
      <c r="E284" s="56"/>
      <c r="F284" s="56"/>
      <c r="G284" s="56"/>
      <c r="H284" s="56"/>
      <c r="I284" s="56"/>
      <c r="J284" s="56"/>
      <c r="K284" s="56"/>
      <c r="L284" s="56"/>
      <c r="M284" s="56"/>
      <c r="N284" s="56"/>
      <c r="O284" s="56"/>
      <c r="P284" s="56"/>
      <c r="Q284" s="56"/>
      <c r="R284" s="54" t="s">
        <v>270</v>
      </c>
      <c r="S284" s="57">
        <f t="shared" si="133"/>
        <v>3500</v>
      </c>
      <c r="T284" s="58"/>
      <c r="U284" s="57">
        <v>3500</v>
      </c>
      <c r="V284" s="57">
        <f t="shared" si="132"/>
        <v>3500</v>
      </c>
      <c r="W284" s="57"/>
      <c r="X284" s="57"/>
      <c r="Y284" s="57"/>
      <c r="Z284" s="57"/>
      <c r="AA284" s="57"/>
      <c r="AB284" s="57"/>
      <c r="AC284" s="56"/>
      <c r="AD284" s="56"/>
      <c r="AE284" s="56"/>
      <c r="AF284" s="56"/>
    </row>
    <row r="285" spans="1:32" s="59" customFormat="1" ht="26.1" customHeight="1">
      <c r="A285" s="54">
        <v>12</v>
      </c>
      <c r="B285" s="63" t="s">
        <v>378</v>
      </c>
      <c r="C285" s="55"/>
      <c r="D285" s="55"/>
      <c r="E285" s="56"/>
      <c r="F285" s="56"/>
      <c r="G285" s="56"/>
      <c r="H285" s="56"/>
      <c r="I285" s="56"/>
      <c r="J285" s="56"/>
      <c r="K285" s="56"/>
      <c r="L285" s="56"/>
      <c r="M285" s="56"/>
      <c r="N285" s="56"/>
      <c r="O285" s="56"/>
      <c r="P285" s="56"/>
      <c r="Q285" s="56"/>
      <c r="R285" s="54" t="s">
        <v>238</v>
      </c>
      <c r="S285" s="57">
        <f t="shared" si="133"/>
        <v>3500</v>
      </c>
      <c r="T285" s="58"/>
      <c r="U285" s="57">
        <v>3500</v>
      </c>
      <c r="V285" s="57">
        <f t="shared" si="132"/>
        <v>3500</v>
      </c>
      <c r="W285" s="57"/>
      <c r="X285" s="57"/>
      <c r="Y285" s="57"/>
      <c r="Z285" s="57"/>
      <c r="AA285" s="57"/>
      <c r="AB285" s="57"/>
      <c r="AC285" s="56"/>
      <c r="AD285" s="56"/>
      <c r="AE285" s="56"/>
      <c r="AF285" s="56"/>
    </row>
    <row r="286" spans="1:32" s="59" customFormat="1" ht="26.1" customHeight="1">
      <c r="A286" s="54">
        <v>13</v>
      </c>
      <c r="B286" s="63" t="s">
        <v>379</v>
      </c>
      <c r="C286" s="55"/>
      <c r="D286" s="55"/>
      <c r="E286" s="56"/>
      <c r="F286" s="56"/>
      <c r="G286" s="56"/>
      <c r="H286" s="56"/>
      <c r="I286" s="56"/>
      <c r="J286" s="56"/>
      <c r="K286" s="56"/>
      <c r="L286" s="56"/>
      <c r="M286" s="56"/>
      <c r="N286" s="56"/>
      <c r="O286" s="56"/>
      <c r="P286" s="56"/>
      <c r="Q286" s="56"/>
      <c r="R286" s="54" t="s">
        <v>247</v>
      </c>
      <c r="S286" s="57">
        <f t="shared" si="133"/>
        <v>3500</v>
      </c>
      <c r="T286" s="58"/>
      <c r="U286" s="57">
        <v>3500</v>
      </c>
      <c r="V286" s="57">
        <f t="shared" si="132"/>
        <v>3500</v>
      </c>
      <c r="W286" s="57"/>
      <c r="X286" s="57">
        <f t="shared" si="134"/>
        <v>875</v>
      </c>
      <c r="Y286" s="57"/>
      <c r="Z286" s="57">
        <f t="shared" si="135"/>
        <v>875</v>
      </c>
      <c r="AA286" s="57">
        <f t="shared" si="136"/>
        <v>787.5</v>
      </c>
      <c r="AB286" s="57">
        <f t="shared" si="137"/>
        <v>87.5</v>
      </c>
      <c r="AC286" s="56"/>
      <c r="AD286" s="56"/>
      <c r="AE286" s="56"/>
      <c r="AF286" s="56"/>
    </row>
    <row r="287" spans="1:32" s="59" customFormat="1" ht="26.1" customHeight="1">
      <c r="A287" s="54">
        <v>14</v>
      </c>
      <c r="B287" s="63" t="s">
        <v>380</v>
      </c>
      <c r="C287" s="55"/>
      <c r="D287" s="55"/>
      <c r="E287" s="56"/>
      <c r="F287" s="56"/>
      <c r="G287" s="56"/>
      <c r="H287" s="56"/>
      <c r="I287" s="56"/>
      <c r="J287" s="56"/>
      <c r="K287" s="56"/>
      <c r="L287" s="56"/>
      <c r="M287" s="56"/>
      <c r="N287" s="56"/>
      <c r="O287" s="56"/>
      <c r="P287" s="56"/>
      <c r="Q287" s="56"/>
      <c r="R287" s="54" t="s">
        <v>252</v>
      </c>
      <c r="S287" s="57">
        <f t="shared" si="133"/>
        <v>3500</v>
      </c>
      <c r="T287" s="58"/>
      <c r="U287" s="57">
        <v>3500</v>
      </c>
      <c r="V287" s="57">
        <f t="shared" si="132"/>
        <v>3500</v>
      </c>
      <c r="W287" s="57"/>
      <c r="X287" s="57">
        <f t="shared" si="134"/>
        <v>875</v>
      </c>
      <c r="Y287" s="57"/>
      <c r="Z287" s="57">
        <f t="shared" si="135"/>
        <v>875</v>
      </c>
      <c r="AA287" s="57">
        <f t="shared" si="136"/>
        <v>787.5</v>
      </c>
      <c r="AB287" s="57">
        <f t="shared" si="137"/>
        <v>87.5</v>
      </c>
      <c r="AC287" s="56"/>
      <c r="AD287" s="56"/>
      <c r="AE287" s="56"/>
      <c r="AF287" s="56"/>
    </row>
    <row r="288" spans="1:32" s="59" customFormat="1" ht="26.1" customHeight="1">
      <c r="A288" s="54">
        <v>15</v>
      </c>
      <c r="B288" s="63" t="s">
        <v>381</v>
      </c>
      <c r="C288" s="55"/>
      <c r="D288" s="55"/>
      <c r="E288" s="56"/>
      <c r="F288" s="56"/>
      <c r="G288" s="56"/>
      <c r="H288" s="56"/>
      <c r="I288" s="56"/>
      <c r="J288" s="56"/>
      <c r="K288" s="56"/>
      <c r="L288" s="56"/>
      <c r="M288" s="56"/>
      <c r="N288" s="56"/>
      <c r="O288" s="56"/>
      <c r="P288" s="56"/>
      <c r="Q288" s="56"/>
      <c r="R288" s="54" t="s">
        <v>155</v>
      </c>
      <c r="S288" s="57">
        <f t="shared" si="133"/>
        <v>3500</v>
      </c>
      <c r="T288" s="58"/>
      <c r="U288" s="57">
        <v>3500</v>
      </c>
      <c r="V288" s="57">
        <f t="shared" si="132"/>
        <v>3500</v>
      </c>
      <c r="W288" s="57"/>
      <c r="X288" s="57"/>
      <c r="Y288" s="57"/>
      <c r="Z288" s="57"/>
      <c r="AA288" s="57"/>
      <c r="AB288" s="57"/>
      <c r="AC288" s="56"/>
      <c r="AD288" s="56"/>
      <c r="AE288" s="56"/>
      <c r="AF288" s="56"/>
    </row>
    <row r="289" spans="1:32" s="59" customFormat="1" ht="26.1" customHeight="1">
      <c r="A289" s="54">
        <v>16</v>
      </c>
      <c r="B289" s="63" t="s">
        <v>382</v>
      </c>
      <c r="C289" s="55"/>
      <c r="D289" s="55"/>
      <c r="E289" s="56"/>
      <c r="F289" s="56"/>
      <c r="G289" s="56"/>
      <c r="H289" s="56"/>
      <c r="I289" s="56"/>
      <c r="J289" s="56"/>
      <c r="K289" s="56"/>
      <c r="L289" s="56"/>
      <c r="M289" s="56"/>
      <c r="N289" s="56"/>
      <c r="O289" s="56"/>
      <c r="P289" s="56"/>
      <c r="Q289" s="56"/>
      <c r="R289" s="54" t="s">
        <v>159</v>
      </c>
      <c r="S289" s="57">
        <f t="shared" si="133"/>
        <v>3500</v>
      </c>
      <c r="T289" s="58"/>
      <c r="U289" s="57">
        <v>3500</v>
      </c>
      <c r="V289" s="57">
        <f t="shared" si="132"/>
        <v>3500</v>
      </c>
      <c r="W289" s="57"/>
      <c r="X289" s="57"/>
      <c r="Y289" s="57"/>
      <c r="Z289" s="57"/>
      <c r="AA289" s="57"/>
      <c r="AB289" s="57"/>
      <c r="AC289" s="56"/>
      <c r="AD289" s="56"/>
      <c r="AE289" s="56"/>
      <c r="AF289" s="56"/>
    </row>
    <row r="290" spans="1:32" s="59" customFormat="1" ht="26.1" customHeight="1">
      <c r="A290" s="54">
        <v>17</v>
      </c>
      <c r="B290" s="63" t="s">
        <v>383</v>
      </c>
      <c r="C290" s="55"/>
      <c r="D290" s="55"/>
      <c r="E290" s="56"/>
      <c r="F290" s="56"/>
      <c r="G290" s="56"/>
      <c r="H290" s="56"/>
      <c r="I290" s="56"/>
      <c r="J290" s="56"/>
      <c r="K290" s="56"/>
      <c r="L290" s="56"/>
      <c r="M290" s="56"/>
      <c r="N290" s="56"/>
      <c r="O290" s="56"/>
      <c r="P290" s="56"/>
      <c r="Q290" s="56"/>
      <c r="R290" s="54" t="s">
        <v>271</v>
      </c>
      <c r="S290" s="57">
        <f t="shared" si="133"/>
        <v>3500</v>
      </c>
      <c r="T290" s="58"/>
      <c r="U290" s="57">
        <v>3500</v>
      </c>
      <c r="V290" s="57">
        <f t="shared" si="132"/>
        <v>3500</v>
      </c>
      <c r="W290" s="57"/>
      <c r="X290" s="57">
        <f t="shared" si="134"/>
        <v>875</v>
      </c>
      <c r="Y290" s="57"/>
      <c r="Z290" s="57">
        <f t="shared" si="135"/>
        <v>875</v>
      </c>
      <c r="AA290" s="57">
        <f t="shared" si="136"/>
        <v>787.5</v>
      </c>
      <c r="AB290" s="57">
        <f t="shared" si="137"/>
        <v>87.5</v>
      </c>
      <c r="AC290" s="56"/>
      <c r="AD290" s="56"/>
      <c r="AE290" s="56"/>
      <c r="AF290" s="56"/>
    </row>
    <row r="291" spans="1:32" s="59" customFormat="1" ht="26.1" customHeight="1">
      <c r="A291" s="54">
        <v>18</v>
      </c>
      <c r="B291" s="63" t="s">
        <v>384</v>
      </c>
      <c r="C291" s="55"/>
      <c r="D291" s="55"/>
      <c r="E291" s="56"/>
      <c r="F291" s="56"/>
      <c r="G291" s="56"/>
      <c r="H291" s="56"/>
      <c r="I291" s="56"/>
      <c r="J291" s="56"/>
      <c r="K291" s="56"/>
      <c r="L291" s="56"/>
      <c r="M291" s="56"/>
      <c r="N291" s="56"/>
      <c r="O291" s="56"/>
      <c r="P291" s="56"/>
      <c r="Q291" s="56"/>
      <c r="R291" s="54" t="s">
        <v>254</v>
      </c>
      <c r="S291" s="57">
        <f t="shared" si="133"/>
        <v>3500</v>
      </c>
      <c r="T291" s="58"/>
      <c r="U291" s="57">
        <v>3500</v>
      </c>
      <c r="V291" s="57">
        <f t="shared" si="132"/>
        <v>3500</v>
      </c>
      <c r="W291" s="57"/>
      <c r="X291" s="57">
        <f t="shared" si="134"/>
        <v>875</v>
      </c>
      <c r="Y291" s="57"/>
      <c r="Z291" s="57">
        <f t="shared" si="135"/>
        <v>875</v>
      </c>
      <c r="AA291" s="57">
        <f t="shared" si="136"/>
        <v>787.5</v>
      </c>
      <c r="AB291" s="57">
        <f t="shared" si="137"/>
        <v>87.5</v>
      </c>
      <c r="AC291" s="56"/>
      <c r="AD291" s="56"/>
      <c r="AE291" s="56"/>
      <c r="AF291" s="56"/>
    </row>
    <row r="292" spans="1:32" s="59" customFormat="1" ht="26.1" customHeight="1">
      <c r="A292" s="54">
        <v>19</v>
      </c>
      <c r="B292" s="63" t="s">
        <v>385</v>
      </c>
      <c r="C292" s="55"/>
      <c r="D292" s="55"/>
      <c r="E292" s="56"/>
      <c r="F292" s="56"/>
      <c r="G292" s="56"/>
      <c r="H292" s="56"/>
      <c r="I292" s="56"/>
      <c r="J292" s="56"/>
      <c r="K292" s="56"/>
      <c r="L292" s="56"/>
      <c r="M292" s="56"/>
      <c r="N292" s="56"/>
      <c r="O292" s="56"/>
      <c r="P292" s="56"/>
      <c r="Q292" s="56"/>
      <c r="R292" s="54" t="s">
        <v>273</v>
      </c>
      <c r="S292" s="57">
        <f t="shared" si="133"/>
        <v>3500</v>
      </c>
      <c r="T292" s="58"/>
      <c r="U292" s="57">
        <v>3500</v>
      </c>
      <c r="V292" s="57">
        <f t="shared" si="132"/>
        <v>3500</v>
      </c>
      <c r="W292" s="57"/>
      <c r="X292" s="57">
        <f t="shared" si="134"/>
        <v>875</v>
      </c>
      <c r="Y292" s="57"/>
      <c r="Z292" s="57">
        <f t="shared" si="135"/>
        <v>875</v>
      </c>
      <c r="AA292" s="57">
        <f t="shared" si="136"/>
        <v>787.5</v>
      </c>
      <c r="AB292" s="57">
        <f t="shared" si="137"/>
        <v>87.5</v>
      </c>
      <c r="AC292" s="56"/>
      <c r="AD292" s="56"/>
      <c r="AE292" s="56"/>
      <c r="AF292" s="56"/>
    </row>
    <row r="293" spans="1:32" s="59" customFormat="1" ht="26.1" customHeight="1">
      <c r="A293" s="54">
        <v>20</v>
      </c>
      <c r="B293" s="63" t="s">
        <v>387</v>
      </c>
      <c r="C293" s="55"/>
      <c r="D293" s="55"/>
      <c r="E293" s="56"/>
      <c r="F293" s="56"/>
      <c r="G293" s="56"/>
      <c r="H293" s="56"/>
      <c r="I293" s="56"/>
      <c r="J293" s="56"/>
      <c r="K293" s="56"/>
      <c r="L293" s="56"/>
      <c r="M293" s="56"/>
      <c r="N293" s="56"/>
      <c r="O293" s="56"/>
      <c r="P293" s="56"/>
      <c r="Q293" s="56"/>
      <c r="R293" s="54" t="s">
        <v>255</v>
      </c>
      <c r="S293" s="57">
        <f t="shared" ref="S293:S297" si="138">T293+U293</f>
        <v>3500</v>
      </c>
      <c r="T293" s="58"/>
      <c r="U293" s="57">
        <v>3500</v>
      </c>
      <c r="V293" s="57">
        <f t="shared" si="132"/>
        <v>3500</v>
      </c>
      <c r="W293" s="57"/>
      <c r="X293" s="57">
        <f t="shared" ref="X293:X297" si="139">Y293+Z293</f>
        <v>875</v>
      </c>
      <c r="Y293" s="57"/>
      <c r="Z293" s="57">
        <f t="shared" ref="Z293:Z297" si="140">S293*0.25</f>
        <v>875</v>
      </c>
      <c r="AA293" s="57">
        <f t="shared" ref="AA293:AA297" si="141">Z293*90%</f>
        <v>787.5</v>
      </c>
      <c r="AB293" s="57">
        <f t="shared" ref="AB293:AB297" si="142">Z293*10%</f>
        <v>87.5</v>
      </c>
      <c r="AC293" s="56"/>
      <c r="AD293" s="56"/>
      <c r="AE293" s="56"/>
      <c r="AF293" s="56"/>
    </row>
    <row r="294" spans="1:32" s="59" customFormat="1" ht="26.1" customHeight="1">
      <c r="A294" s="54">
        <v>21</v>
      </c>
      <c r="B294" s="63" t="s">
        <v>386</v>
      </c>
      <c r="C294" s="55"/>
      <c r="D294" s="55"/>
      <c r="E294" s="56"/>
      <c r="F294" s="56"/>
      <c r="G294" s="56"/>
      <c r="H294" s="56"/>
      <c r="I294" s="56"/>
      <c r="J294" s="56"/>
      <c r="K294" s="56"/>
      <c r="L294" s="56"/>
      <c r="M294" s="56"/>
      <c r="N294" s="56"/>
      <c r="O294" s="56"/>
      <c r="P294" s="56"/>
      <c r="Q294" s="56"/>
      <c r="R294" s="54" t="s">
        <v>274</v>
      </c>
      <c r="S294" s="57">
        <f t="shared" si="138"/>
        <v>3500</v>
      </c>
      <c r="T294" s="58"/>
      <c r="U294" s="57">
        <v>3500</v>
      </c>
      <c r="V294" s="57">
        <f t="shared" si="132"/>
        <v>3500</v>
      </c>
      <c r="W294" s="57"/>
      <c r="X294" s="57">
        <f t="shared" si="139"/>
        <v>875</v>
      </c>
      <c r="Y294" s="57"/>
      <c r="Z294" s="57">
        <f t="shared" si="140"/>
        <v>875</v>
      </c>
      <c r="AA294" s="57">
        <f t="shared" si="141"/>
        <v>787.5</v>
      </c>
      <c r="AB294" s="57">
        <f t="shared" si="142"/>
        <v>87.5</v>
      </c>
      <c r="AC294" s="56"/>
      <c r="AD294" s="56"/>
      <c r="AE294" s="56"/>
      <c r="AF294" s="56"/>
    </row>
    <row r="295" spans="1:32" s="59" customFormat="1" ht="25.9" customHeight="1">
      <c r="A295" s="54">
        <v>22</v>
      </c>
      <c r="B295" s="63" t="s">
        <v>388</v>
      </c>
      <c r="C295" s="55"/>
      <c r="D295" s="55"/>
      <c r="E295" s="56"/>
      <c r="F295" s="56"/>
      <c r="G295" s="56"/>
      <c r="H295" s="56"/>
      <c r="I295" s="56"/>
      <c r="J295" s="56"/>
      <c r="K295" s="56"/>
      <c r="L295" s="56"/>
      <c r="M295" s="56"/>
      <c r="N295" s="56"/>
      <c r="O295" s="56"/>
      <c r="P295" s="56"/>
      <c r="Q295" s="56"/>
      <c r="R295" s="54" t="s">
        <v>275</v>
      </c>
      <c r="S295" s="57">
        <f t="shared" si="138"/>
        <v>3500</v>
      </c>
      <c r="T295" s="58"/>
      <c r="U295" s="57">
        <v>3500</v>
      </c>
      <c r="V295" s="57">
        <f t="shared" si="132"/>
        <v>3500</v>
      </c>
      <c r="W295" s="57"/>
      <c r="X295" s="57">
        <f t="shared" si="139"/>
        <v>875</v>
      </c>
      <c r="Y295" s="57"/>
      <c r="Z295" s="57">
        <f t="shared" si="140"/>
        <v>875</v>
      </c>
      <c r="AA295" s="57">
        <f t="shared" si="141"/>
        <v>787.5</v>
      </c>
      <c r="AB295" s="57">
        <f t="shared" si="142"/>
        <v>87.5</v>
      </c>
      <c r="AC295" s="56"/>
      <c r="AD295" s="56"/>
      <c r="AE295" s="56"/>
      <c r="AF295" s="56"/>
    </row>
    <row r="296" spans="1:32" s="53" customFormat="1" ht="25.9" customHeight="1">
      <c r="A296" s="54">
        <v>23</v>
      </c>
      <c r="B296" s="63" t="s">
        <v>389</v>
      </c>
      <c r="C296" s="49"/>
      <c r="D296" s="49"/>
      <c r="E296" s="50"/>
      <c r="F296" s="50"/>
      <c r="G296" s="50"/>
      <c r="H296" s="50"/>
      <c r="I296" s="50"/>
      <c r="J296" s="50"/>
      <c r="K296" s="50"/>
      <c r="L296" s="50"/>
      <c r="M296" s="50"/>
      <c r="N296" s="50"/>
      <c r="O296" s="50"/>
      <c r="P296" s="50"/>
      <c r="Q296" s="50"/>
      <c r="R296" s="54" t="s">
        <v>256</v>
      </c>
      <c r="S296" s="57">
        <f t="shared" si="138"/>
        <v>3500</v>
      </c>
      <c r="T296" s="58"/>
      <c r="U296" s="57">
        <v>3500</v>
      </c>
      <c r="V296" s="57">
        <f t="shared" si="132"/>
        <v>3500</v>
      </c>
      <c r="W296" s="57"/>
      <c r="X296" s="57">
        <f t="shared" si="139"/>
        <v>875</v>
      </c>
      <c r="Y296" s="57"/>
      <c r="Z296" s="57">
        <f t="shared" si="140"/>
        <v>875</v>
      </c>
      <c r="AA296" s="57">
        <f t="shared" si="141"/>
        <v>787.5</v>
      </c>
      <c r="AB296" s="57">
        <f t="shared" si="142"/>
        <v>87.5</v>
      </c>
      <c r="AC296" s="50"/>
      <c r="AD296" s="50"/>
      <c r="AE296" s="50"/>
      <c r="AF296" s="50"/>
    </row>
    <row r="297" spans="1:32" s="53" customFormat="1" ht="25.9" customHeight="1">
      <c r="A297" s="54">
        <v>24</v>
      </c>
      <c r="B297" s="63" t="s">
        <v>390</v>
      </c>
      <c r="C297" s="49"/>
      <c r="D297" s="49"/>
      <c r="E297" s="50"/>
      <c r="F297" s="50"/>
      <c r="G297" s="50"/>
      <c r="H297" s="50"/>
      <c r="I297" s="50"/>
      <c r="J297" s="50"/>
      <c r="K297" s="50"/>
      <c r="L297" s="50"/>
      <c r="M297" s="50"/>
      <c r="N297" s="50"/>
      <c r="O297" s="50"/>
      <c r="P297" s="50"/>
      <c r="Q297" s="50"/>
      <c r="R297" s="54" t="s">
        <v>277</v>
      </c>
      <c r="S297" s="57">
        <f t="shared" si="138"/>
        <v>3500</v>
      </c>
      <c r="T297" s="58"/>
      <c r="U297" s="57">
        <v>3500</v>
      </c>
      <c r="V297" s="57">
        <f t="shared" si="132"/>
        <v>3500</v>
      </c>
      <c r="W297" s="57"/>
      <c r="X297" s="57">
        <f t="shared" si="139"/>
        <v>875</v>
      </c>
      <c r="Y297" s="57"/>
      <c r="Z297" s="57">
        <f t="shared" si="140"/>
        <v>875</v>
      </c>
      <c r="AA297" s="57">
        <f t="shared" si="141"/>
        <v>787.5</v>
      </c>
      <c r="AB297" s="57">
        <f t="shared" si="142"/>
        <v>87.5</v>
      </c>
      <c r="AC297" s="50"/>
      <c r="AD297" s="50"/>
      <c r="AE297" s="50"/>
      <c r="AF297" s="50"/>
    </row>
    <row r="298" spans="1:32" s="87" customFormat="1" ht="25.9" customHeight="1">
      <c r="A298" s="83">
        <v>13</v>
      </c>
      <c r="B298" s="88" t="s">
        <v>411</v>
      </c>
      <c r="C298" s="81"/>
      <c r="D298" s="81"/>
      <c r="E298" s="82"/>
      <c r="F298" s="82"/>
      <c r="G298" s="82"/>
      <c r="H298" s="82"/>
      <c r="I298" s="82"/>
      <c r="J298" s="82"/>
      <c r="K298" s="82"/>
      <c r="L298" s="82"/>
      <c r="M298" s="82"/>
      <c r="N298" s="82"/>
      <c r="O298" s="82"/>
      <c r="P298" s="82"/>
      <c r="Q298" s="82"/>
      <c r="R298" s="83"/>
      <c r="S298" s="84">
        <f>SUM(S299:S300)</f>
        <v>165000</v>
      </c>
      <c r="T298" s="84"/>
      <c r="U298" s="84">
        <f>S298</f>
        <v>165000</v>
      </c>
      <c r="V298" s="84">
        <f>V299+V300</f>
        <v>165000</v>
      </c>
      <c r="W298" s="84"/>
      <c r="X298" s="84"/>
      <c r="Y298" s="84"/>
      <c r="Z298" s="84"/>
      <c r="AA298" s="84"/>
      <c r="AB298" s="84"/>
      <c r="AC298" s="82"/>
      <c r="AD298" s="82"/>
      <c r="AE298" s="82"/>
      <c r="AF298" s="82"/>
    </row>
    <row r="299" spans="1:32" s="53" customFormat="1" ht="25.9" customHeight="1">
      <c r="A299" s="54">
        <v>1</v>
      </c>
      <c r="B299" s="63" t="s">
        <v>412</v>
      </c>
      <c r="C299" s="49"/>
      <c r="D299" s="49"/>
      <c r="E299" s="50"/>
      <c r="F299" s="50"/>
      <c r="G299" s="50"/>
      <c r="H299" s="50"/>
      <c r="I299" s="50"/>
      <c r="J299" s="50"/>
      <c r="K299" s="50"/>
      <c r="L299" s="50"/>
      <c r="M299" s="50"/>
      <c r="N299" s="50"/>
      <c r="O299" s="50"/>
      <c r="P299" s="50"/>
      <c r="Q299" s="50"/>
      <c r="R299" s="54"/>
      <c r="S299" s="57">
        <f t="shared" ref="S299" si="143">T299+U299</f>
        <v>15000</v>
      </c>
      <c r="T299" s="58"/>
      <c r="U299" s="57">
        <v>15000</v>
      </c>
      <c r="V299" s="57">
        <f>U299</f>
        <v>15000</v>
      </c>
      <c r="W299" s="57"/>
      <c r="X299" s="57"/>
      <c r="Y299" s="57"/>
      <c r="Z299" s="57"/>
      <c r="AA299" s="57"/>
      <c r="AB299" s="57"/>
      <c r="AC299" s="50"/>
      <c r="AD299" s="50"/>
      <c r="AE299" s="50"/>
      <c r="AF299" s="50"/>
    </row>
    <row r="300" spans="1:32" s="53" customFormat="1" ht="25.9" customHeight="1">
      <c r="A300" s="54">
        <v>4</v>
      </c>
      <c r="B300" s="63" t="s">
        <v>424</v>
      </c>
      <c r="C300" s="49"/>
      <c r="D300" s="49"/>
      <c r="E300" s="50"/>
      <c r="F300" s="50"/>
      <c r="G300" s="50"/>
      <c r="H300" s="50"/>
      <c r="I300" s="50"/>
      <c r="J300" s="50"/>
      <c r="K300" s="50"/>
      <c r="L300" s="50"/>
      <c r="M300" s="50"/>
      <c r="N300" s="50"/>
      <c r="O300" s="50"/>
      <c r="P300" s="50"/>
      <c r="Q300" s="50"/>
      <c r="R300" s="54"/>
      <c r="S300" s="57">
        <v>150000</v>
      </c>
      <c r="T300" s="58"/>
      <c r="U300" s="57">
        <f>S300</f>
        <v>150000</v>
      </c>
      <c r="V300" s="57">
        <f>U300</f>
        <v>150000</v>
      </c>
      <c r="W300" s="57"/>
      <c r="X300" s="57"/>
      <c r="Y300" s="57"/>
      <c r="Z300" s="57"/>
      <c r="AA300" s="57"/>
      <c r="AB300" s="57"/>
      <c r="AC300" s="50"/>
      <c r="AD300" s="50"/>
      <c r="AE300" s="50"/>
      <c r="AF300" s="50"/>
    </row>
    <row r="301" spans="1:32" s="87" customFormat="1" ht="25.9" customHeight="1">
      <c r="A301" s="83">
        <v>14</v>
      </c>
      <c r="B301" s="88" t="s">
        <v>413</v>
      </c>
      <c r="C301" s="81"/>
      <c r="D301" s="81"/>
      <c r="E301" s="82"/>
      <c r="F301" s="82"/>
      <c r="G301" s="82"/>
      <c r="H301" s="82"/>
      <c r="I301" s="82"/>
      <c r="J301" s="82"/>
      <c r="K301" s="82"/>
      <c r="L301" s="82"/>
      <c r="M301" s="82"/>
      <c r="N301" s="82"/>
      <c r="O301" s="82"/>
      <c r="P301" s="82"/>
      <c r="Q301" s="82"/>
      <c r="R301" s="83"/>
      <c r="S301" s="84"/>
      <c r="T301" s="84"/>
      <c r="U301" s="84"/>
      <c r="V301" s="84"/>
      <c r="W301" s="84"/>
      <c r="X301" s="84"/>
      <c r="Y301" s="84"/>
      <c r="Z301" s="84"/>
      <c r="AA301" s="84"/>
      <c r="AB301" s="84"/>
      <c r="AC301" s="82"/>
      <c r="AD301" s="82"/>
      <c r="AE301" s="82"/>
      <c r="AF301" s="82"/>
    </row>
    <row r="302" spans="1:32" s="53" customFormat="1" ht="26.1" customHeight="1">
      <c r="A302" s="48" t="s">
        <v>19</v>
      </c>
      <c r="B302" s="94" t="s">
        <v>66</v>
      </c>
      <c r="C302" s="49"/>
      <c r="D302" s="49"/>
      <c r="E302" s="50"/>
      <c r="F302" s="50"/>
      <c r="G302" s="50"/>
      <c r="H302" s="50"/>
      <c r="I302" s="50"/>
      <c r="J302" s="50"/>
      <c r="K302" s="50"/>
      <c r="L302" s="50"/>
      <c r="M302" s="50"/>
      <c r="N302" s="50"/>
      <c r="O302" s="50"/>
      <c r="P302" s="50"/>
      <c r="Q302" s="50"/>
      <c r="R302" s="48"/>
      <c r="S302" s="51"/>
      <c r="T302" s="52"/>
      <c r="U302" s="57"/>
      <c r="V302" s="51"/>
      <c r="W302" s="51"/>
      <c r="X302" s="57"/>
      <c r="Y302" s="51"/>
      <c r="Z302" s="57"/>
      <c r="AA302" s="57"/>
      <c r="AB302" s="57"/>
      <c r="AC302" s="50"/>
      <c r="AD302" s="50"/>
      <c r="AE302" s="50"/>
      <c r="AF302" s="50"/>
    </row>
    <row r="303" spans="1:32" ht="26.1" hidden="1" customHeight="1"/>
    <row r="304" spans="1:32" s="68" customFormat="1" ht="26.1" hidden="1" customHeight="1">
      <c r="A304" s="186" t="s">
        <v>58</v>
      </c>
      <c r="B304" s="186"/>
      <c r="C304" s="67"/>
      <c r="D304" s="67"/>
      <c r="R304" s="69"/>
      <c r="U304" s="70"/>
      <c r="V304" s="70"/>
      <c r="W304" s="70"/>
      <c r="X304" s="71"/>
      <c r="Y304" s="70"/>
      <c r="Z304" s="70"/>
      <c r="AA304" s="70"/>
      <c r="AB304" s="70"/>
    </row>
    <row r="305" spans="1:32" s="72" customFormat="1" ht="26.1" hidden="1" customHeight="1">
      <c r="A305" s="184" t="s">
        <v>73</v>
      </c>
      <c r="B305" s="184"/>
      <c r="C305" s="184"/>
      <c r="D305" s="184"/>
      <c r="E305" s="185"/>
      <c r="F305" s="185"/>
      <c r="G305" s="185"/>
      <c r="H305" s="185"/>
      <c r="I305" s="185"/>
      <c r="J305" s="185"/>
      <c r="K305" s="185"/>
      <c r="L305" s="185"/>
      <c r="M305" s="185"/>
      <c r="N305" s="185"/>
      <c r="O305" s="185"/>
      <c r="P305" s="185"/>
      <c r="Q305" s="185"/>
      <c r="R305" s="185"/>
      <c r="S305" s="185"/>
      <c r="T305" s="185"/>
      <c r="U305" s="185"/>
      <c r="V305" s="185"/>
      <c r="W305" s="185"/>
      <c r="X305" s="185"/>
      <c r="Y305" s="185"/>
      <c r="Z305" s="185"/>
      <c r="AA305" s="185"/>
      <c r="AB305" s="185"/>
      <c r="AC305" s="185"/>
      <c r="AD305" s="185"/>
      <c r="AE305" s="185"/>
      <c r="AF305" s="185"/>
    </row>
    <row r="306" spans="1:32" s="72" customFormat="1" ht="36" hidden="1" customHeight="1">
      <c r="A306" s="184" t="s">
        <v>47</v>
      </c>
      <c r="B306" s="184"/>
      <c r="C306" s="184"/>
      <c r="D306" s="184"/>
      <c r="E306" s="185"/>
      <c r="F306" s="185"/>
      <c r="G306" s="185"/>
      <c r="H306" s="185"/>
      <c r="I306" s="185"/>
      <c r="J306" s="185"/>
      <c r="K306" s="185"/>
      <c r="L306" s="185"/>
      <c r="M306" s="185"/>
      <c r="N306" s="185"/>
      <c r="O306" s="185"/>
      <c r="P306" s="185"/>
      <c r="Q306" s="185"/>
      <c r="R306" s="185"/>
      <c r="S306" s="185"/>
      <c r="T306" s="185"/>
      <c r="U306" s="185"/>
      <c r="V306" s="185"/>
      <c r="W306" s="185"/>
      <c r="X306" s="185"/>
      <c r="Y306" s="185"/>
      <c r="Z306" s="185"/>
      <c r="AA306" s="185"/>
      <c r="AB306" s="185"/>
      <c r="AC306" s="185"/>
      <c r="AD306" s="185"/>
      <c r="AE306" s="185"/>
      <c r="AF306" s="185"/>
    </row>
    <row r="307" spans="1:32" s="72" customFormat="1" ht="36" hidden="1" customHeight="1">
      <c r="A307" s="184" t="s">
        <v>48</v>
      </c>
      <c r="B307" s="184"/>
      <c r="C307" s="184"/>
      <c r="D307" s="184"/>
      <c r="E307" s="185"/>
      <c r="F307" s="185"/>
      <c r="G307" s="185"/>
      <c r="H307" s="185"/>
      <c r="I307" s="185"/>
      <c r="J307" s="185"/>
      <c r="K307" s="185"/>
      <c r="L307" s="185"/>
      <c r="M307" s="185"/>
      <c r="N307" s="185"/>
      <c r="O307" s="185"/>
      <c r="P307" s="185"/>
      <c r="Q307" s="185"/>
      <c r="R307" s="185"/>
      <c r="S307" s="185"/>
      <c r="T307" s="185"/>
      <c r="U307" s="185"/>
      <c r="V307" s="185"/>
      <c r="W307" s="185"/>
      <c r="X307" s="185"/>
      <c r="Y307" s="185"/>
      <c r="Z307" s="185"/>
      <c r="AA307" s="185"/>
      <c r="AB307" s="185"/>
      <c r="AC307" s="185"/>
      <c r="AD307" s="185"/>
      <c r="AE307" s="185"/>
      <c r="AF307" s="185"/>
    </row>
    <row r="308" spans="1:32" s="72" customFormat="1" ht="26.1" hidden="1" customHeight="1">
      <c r="A308" s="184" t="s">
        <v>68</v>
      </c>
      <c r="B308" s="184"/>
      <c r="C308" s="184"/>
      <c r="D308" s="184"/>
      <c r="E308" s="185"/>
      <c r="F308" s="185"/>
      <c r="G308" s="185"/>
      <c r="H308" s="185"/>
      <c r="I308" s="185"/>
      <c r="J308" s="185"/>
      <c r="K308" s="185"/>
      <c r="L308" s="185"/>
      <c r="M308" s="185"/>
      <c r="N308" s="185"/>
      <c r="O308" s="185"/>
      <c r="P308" s="185"/>
      <c r="Q308" s="185"/>
      <c r="R308" s="185"/>
      <c r="S308" s="185"/>
      <c r="T308" s="185"/>
      <c r="U308" s="185"/>
      <c r="V308" s="185"/>
      <c r="W308" s="185"/>
      <c r="X308" s="185"/>
      <c r="Y308" s="185"/>
      <c r="Z308" s="185"/>
      <c r="AA308" s="185"/>
      <c r="AB308" s="185"/>
      <c r="AC308" s="185"/>
      <c r="AD308" s="185"/>
      <c r="AE308" s="185"/>
      <c r="AF308" s="185"/>
    </row>
    <row r="309" spans="1:32" s="72" customFormat="1" ht="50.1" hidden="1" customHeight="1">
      <c r="A309" s="184" t="s">
        <v>49</v>
      </c>
      <c r="B309" s="184"/>
      <c r="C309" s="184"/>
      <c r="D309" s="184"/>
      <c r="E309" s="185"/>
      <c r="F309" s="185"/>
      <c r="G309" s="185"/>
      <c r="H309" s="185"/>
      <c r="I309" s="185"/>
      <c r="J309" s="185"/>
      <c r="K309" s="185"/>
      <c r="L309" s="185"/>
      <c r="M309" s="185"/>
      <c r="N309" s="185"/>
      <c r="O309" s="185"/>
      <c r="P309" s="185"/>
      <c r="Q309" s="185"/>
      <c r="R309" s="185"/>
      <c r="S309" s="185"/>
      <c r="T309" s="185"/>
      <c r="U309" s="185"/>
      <c r="V309" s="185"/>
      <c r="W309" s="185"/>
      <c r="X309" s="185"/>
      <c r="Y309" s="185"/>
      <c r="Z309" s="185"/>
      <c r="AA309" s="185"/>
      <c r="AB309" s="185"/>
      <c r="AC309" s="185"/>
      <c r="AD309" s="185"/>
      <c r="AE309" s="185"/>
      <c r="AF309" s="185"/>
    </row>
    <row r="310" spans="1:32" s="72" customFormat="1" ht="36" hidden="1" customHeight="1">
      <c r="A310" s="184" t="s">
        <v>50</v>
      </c>
      <c r="B310" s="184"/>
      <c r="C310" s="184"/>
      <c r="D310" s="184"/>
      <c r="E310" s="185"/>
      <c r="F310" s="185"/>
      <c r="G310" s="185"/>
      <c r="H310" s="185"/>
      <c r="I310" s="185"/>
      <c r="J310" s="185"/>
      <c r="K310" s="185"/>
      <c r="L310" s="185"/>
      <c r="M310" s="185"/>
      <c r="N310" s="185"/>
      <c r="O310" s="185"/>
      <c r="P310" s="185"/>
      <c r="Q310" s="185"/>
      <c r="R310" s="185"/>
      <c r="S310" s="185"/>
      <c r="T310" s="185"/>
      <c r="U310" s="185"/>
      <c r="V310" s="185"/>
      <c r="W310" s="185"/>
      <c r="X310" s="185"/>
      <c r="Y310" s="185"/>
      <c r="Z310" s="185"/>
      <c r="AA310" s="185"/>
      <c r="AB310" s="185"/>
      <c r="AC310" s="185"/>
      <c r="AD310" s="185"/>
      <c r="AE310" s="185"/>
      <c r="AF310" s="185"/>
    </row>
    <row r="311" spans="1:32" s="72" customFormat="1" ht="50.1" hidden="1" customHeight="1">
      <c r="A311" s="184" t="s">
        <v>51</v>
      </c>
      <c r="B311" s="184"/>
      <c r="C311" s="184"/>
      <c r="D311" s="184"/>
      <c r="E311" s="185"/>
      <c r="F311" s="185"/>
      <c r="G311" s="185"/>
      <c r="H311" s="185"/>
      <c r="I311" s="185"/>
      <c r="J311" s="185"/>
      <c r="K311" s="185"/>
      <c r="L311" s="185"/>
      <c r="M311" s="185"/>
      <c r="N311" s="185"/>
      <c r="O311" s="185"/>
      <c r="P311" s="185"/>
      <c r="Q311" s="185"/>
      <c r="R311" s="185"/>
      <c r="S311" s="185"/>
      <c r="T311" s="185"/>
      <c r="U311" s="185"/>
      <c r="V311" s="185"/>
      <c r="W311" s="185"/>
      <c r="X311" s="185"/>
      <c r="Y311" s="185"/>
      <c r="Z311" s="185"/>
      <c r="AA311" s="185"/>
      <c r="AB311" s="185"/>
      <c r="AC311" s="185"/>
      <c r="AD311" s="185"/>
      <c r="AE311" s="185"/>
      <c r="AF311" s="185"/>
    </row>
    <row r="312" spans="1:32" s="72" customFormat="1" ht="26.1" hidden="1" customHeight="1">
      <c r="A312" s="184" t="s">
        <v>52</v>
      </c>
      <c r="B312" s="184"/>
      <c r="C312" s="184"/>
      <c r="D312" s="184"/>
      <c r="E312" s="185"/>
      <c r="F312" s="185"/>
      <c r="G312" s="185"/>
      <c r="H312" s="185"/>
      <c r="I312" s="185"/>
      <c r="J312" s="185"/>
      <c r="K312" s="185"/>
      <c r="L312" s="185"/>
      <c r="M312" s="185"/>
      <c r="N312" s="185"/>
      <c r="O312" s="185"/>
      <c r="P312" s="185"/>
      <c r="Q312" s="185"/>
      <c r="R312" s="185"/>
      <c r="S312" s="185"/>
      <c r="T312" s="185"/>
      <c r="U312" s="185"/>
      <c r="V312" s="185"/>
      <c r="W312" s="185"/>
      <c r="X312" s="185"/>
      <c r="Y312" s="185"/>
      <c r="Z312" s="185"/>
      <c r="AA312" s="185"/>
      <c r="AB312" s="185"/>
      <c r="AC312" s="185"/>
      <c r="AD312" s="185"/>
      <c r="AE312" s="185"/>
      <c r="AF312" s="185"/>
    </row>
    <row r="313" spans="1:32" s="72" customFormat="1" ht="26.1" hidden="1" customHeight="1">
      <c r="A313" s="184" t="s">
        <v>53</v>
      </c>
      <c r="B313" s="184"/>
      <c r="C313" s="184"/>
      <c r="D313" s="184"/>
      <c r="E313" s="185"/>
      <c r="F313" s="185"/>
      <c r="G313" s="185"/>
      <c r="H313" s="185"/>
      <c r="I313" s="185"/>
      <c r="J313" s="185"/>
      <c r="K313" s="185"/>
      <c r="L313" s="185"/>
      <c r="M313" s="185"/>
      <c r="N313" s="185"/>
      <c r="O313" s="185"/>
      <c r="P313" s="185"/>
      <c r="Q313" s="185"/>
      <c r="R313" s="185"/>
      <c r="S313" s="185"/>
      <c r="T313" s="185"/>
      <c r="U313" s="185"/>
      <c r="V313" s="185"/>
      <c r="W313" s="185"/>
      <c r="X313" s="185"/>
      <c r="Y313" s="185"/>
      <c r="Z313" s="185"/>
      <c r="AA313" s="185"/>
      <c r="AB313" s="185"/>
      <c r="AC313" s="185"/>
      <c r="AD313" s="185"/>
      <c r="AE313" s="185"/>
      <c r="AF313" s="185"/>
    </row>
    <row r="314" spans="1:32" s="72" customFormat="1" ht="50.1" hidden="1" customHeight="1">
      <c r="A314" s="184" t="s">
        <v>54</v>
      </c>
      <c r="B314" s="184"/>
      <c r="C314" s="184"/>
      <c r="D314" s="184"/>
      <c r="E314" s="185"/>
      <c r="F314" s="185"/>
      <c r="G314" s="185"/>
      <c r="H314" s="185"/>
      <c r="I314" s="185"/>
      <c r="J314" s="185"/>
      <c r="K314" s="185"/>
      <c r="L314" s="185"/>
      <c r="M314" s="185"/>
      <c r="N314" s="185"/>
      <c r="O314" s="185"/>
      <c r="P314" s="185"/>
      <c r="Q314" s="185"/>
      <c r="R314" s="185"/>
      <c r="S314" s="185"/>
      <c r="T314" s="185"/>
      <c r="U314" s="185"/>
      <c r="V314" s="185"/>
      <c r="W314" s="185"/>
      <c r="X314" s="185"/>
      <c r="Y314" s="185"/>
      <c r="Z314" s="185"/>
      <c r="AA314" s="185"/>
      <c r="AB314" s="185"/>
      <c r="AC314" s="185"/>
      <c r="AD314" s="185"/>
      <c r="AE314" s="185"/>
      <c r="AF314" s="185"/>
    </row>
    <row r="315" spans="1:32" s="72" customFormat="1" ht="156" hidden="1" customHeight="1">
      <c r="A315" s="184" t="s">
        <v>67</v>
      </c>
      <c r="B315" s="184"/>
      <c r="C315" s="184"/>
      <c r="D315" s="184"/>
      <c r="E315" s="185"/>
      <c r="F315" s="185"/>
      <c r="G315" s="185"/>
      <c r="H315" s="185"/>
      <c r="I315" s="185"/>
      <c r="J315" s="185"/>
      <c r="K315" s="185"/>
      <c r="L315" s="185"/>
      <c r="M315" s="185"/>
      <c r="N315" s="185"/>
      <c r="O315" s="185"/>
      <c r="P315" s="185"/>
      <c r="Q315" s="185"/>
      <c r="R315" s="185"/>
      <c r="S315" s="185"/>
      <c r="T315" s="185"/>
      <c r="U315" s="185"/>
      <c r="V315" s="185"/>
      <c r="W315" s="185"/>
      <c r="X315" s="185"/>
      <c r="Y315" s="185"/>
      <c r="Z315" s="185"/>
      <c r="AA315" s="185"/>
      <c r="AB315" s="185"/>
      <c r="AC315" s="185"/>
      <c r="AD315" s="185"/>
      <c r="AE315" s="185"/>
      <c r="AF315" s="185"/>
    </row>
    <row r="316" spans="1:32" s="72" customFormat="1" ht="36" hidden="1" customHeight="1">
      <c r="A316" s="184" t="s">
        <v>55</v>
      </c>
      <c r="B316" s="184"/>
      <c r="C316" s="184"/>
      <c r="D316" s="184"/>
      <c r="E316" s="185"/>
      <c r="F316" s="185"/>
      <c r="G316" s="185"/>
      <c r="H316" s="185"/>
      <c r="I316" s="185"/>
      <c r="J316" s="185"/>
      <c r="K316" s="185"/>
      <c r="L316" s="185"/>
      <c r="M316" s="185"/>
      <c r="N316" s="185"/>
      <c r="O316" s="185"/>
      <c r="P316" s="185"/>
      <c r="Q316" s="185"/>
      <c r="R316" s="185"/>
      <c r="S316" s="185"/>
      <c r="T316" s="185"/>
      <c r="U316" s="185"/>
      <c r="V316" s="185"/>
      <c r="W316" s="185"/>
      <c r="X316" s="185"/>
      <c r="Y316" s="185"/>
      <c r="Z316" s="185"/>
      <c r="AA316" s="185"/>
      <c r="AB316" s="185"/>
      <c r="AC316" s="185"/>
      <c r="AD316" s="185"/>
      <c r="AE316" s="185"/>
      <c r="AF316" s="185"/>
    </row>
    <row r="317" spans="1:32" s="72" customFormat="1" ht="36" hidden="1" customHeight="1">
      <c r="A317" s="184" t="s">
        <v>56</v>
      </c>
      <c r="B317" s="184"/>
      <c r="C317" s="184"/>
      <c r="D317" s="184"/>
      <c r="E317" s="185"/>
      <c r="F317" s="185"/>
      <c r="G317" s="185"/>
      <c r="H317" s="185"/>
      <c r="I317" s="185"/>
      <c r="J317" s="185"/>
      <c r="K317" s="185"/>
      <c r="L317" s="185"/>
      <c r="M317" s="185"/>
      <c r="N317" s="185"/>
      <c r="O317" s="185"/>
      <c r="P317" s="185"/>
      <c r="Q317" s="185"/>
      <c r="R317" s="185"/>
      <c r="S317" s="185"/>
      <c r="T317" s="185"/>
      <c r="U317" s="185"/>
      <c r="V317" s="185"/>
      <c r="W317" s="185"/>
      <c r="X317" s="185"/>
      <c r="Y317" s="185"/>
      <c r="Z317" s="185"/>
      <c r="AA317" s="185"/>
      <c r="AB317" s="185"/>
      <c r="AC317" s="185"/>
      <c r="AD317" s="185"/>
      <c r="AE317" s="185"/>
      <c r="AF317" s="185"/>
    </row>
    <row r="318" spans="1:32" s="72" customFormat="1" ht="26.1" hidden="1" customHeight="1">
      <c r="A318" s="184" t="s">
        <v>57</v>
      </c>
      <c r="B318" s="184"/>
      <c r="C318" s="184"/>
      <c r="D318" s="184"/>
      <c r="E318" s="185"/>
      <c r="F318" s="185"/>
      <c r="G318" s="185"/>
      <c r="H318" s="185"/>
      <c r="I318" s="185"/>
      <c r="J318" s="185"/>
      <c r="K318" s="185"/>
      <c r="L318" s="185"/>
      <c r="M318" s="185"/>
      <c r="N318" s="185"/>
      <c r="O318" s="185"/>
      <c r="P318" s="185"/>
      <c r="Q318" s="185"/>
      <c r="R318" s="185"/>
      <c r="S318" s="185"/>
      <c r="T318" s="185"/>
      <c r="U318" s="185"/>
      <c r="V318" s="185"/>
      <c r="W318" s="185"/>
      <c r="X318" s="185"/>
      <c r="Y318" s="185"/>
      <c r="Z318" s="185"/>
      <c r="AA318" s="185"/>
      <c r="AB318" s="185"/>
      <c r="AC318" s="185"/>
      <c r="AD318" s="185"/>
      <c r="AE318" s="185"/>
      <c r="AF318" s="185"/>
    </row>
    <row r="319" spans="1:32" hidden="1"/>
    <row r="320" spans="1:32"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sheetData>
  <mergeCells count="59">
    <mergeCell ref="G4:G7"/>
    <mergeCell ref="O4:Q4"/>
    <mergeCell ref="O5:O7"/>
    <mergeCell ref="P5:Q5"/>
    <mergeCell ref="P6:P7"/>
    <mergeCell ref="Q6:Q7"/>
    <mergeCell ref="H4:H7"/>
    <mergeCell ref="U6:U7"/>
    <mergeCell ref="K6:L6"/>
    <mergeCell ref="M6:N6"/>
    <mergeCell ref="J5:N5"/>
    <mergeCell ref="R4:R7"/>
    <mergeCell ref="A1:AF1"/>
    <mergeCell ref="A4:A7"/>
    <mergeCell ref="B4:B7"/>
    <mergeCell ref="V5:W5"/>
    <mergeCell ref="V6:V7"/>
    <mergeCell ref="W6:W7"/>
    <mergeCell ref="S4:W4"/>
    <mergeCell ref="F4:F7"/>
    <mergeCell ref="E4:E7"/>
    <mergeCell ref="I5:I7"/>
    <mergeCell ref="J6:J7"/>
    <mergeCell ref="I4:N4"/>
    <mergeCell ref="C4:C7"/>
    <mergeCell ref="D4:D7"/>
    <mergeCell ref="S5:S7"/>
    <mergeCell ref="T5:U5"/>
    <mergeCell ref="A315:AF315"/>
    <mergeCell ref="A316:AF316"/>
    <mergeCell ref="A317:AF317"/>
    <mergeCell ref="A318:AF318"/>
    <mergeCell ref="A304:B304"/>
    <mergeCell ref="A305:AF305"/>
    <mergeCell ref="A310:AF310"/>
    <mergeCell ref="A311:AF311"/>
    <mergeCell ref="A312:AF312"/>
    <mergeCell ref="A313:AF313"/>
    <mergeCell ref="A314:AF314"/>
    <mergeCell ref="A306:AF306"/>
    <mergeCell ref="A307:AF307"/>
    <mergeCell ref="A308:AF308"/>
    <mergeCell ref="A309:AF309"/>
    <mergeCell ref="A2:AF2"/>
    <mergeCell ref="X4:AB4"/>
    <mergeCell ref="AE3:AF3"/>
    <mergeCell ref="Y6:Y7"/>
    <mergeCell ref="Z6:Z7"/>
    <mergeCell ref="AA6:AA7"/>
    <mergeCell ref="AB6:AB7"/>
    <mergeCell ref="AC4:AE4"/>
    <mergeCell ref="AC5:AC7"/>
    <mergeCell ref="AD5:AD7"/>
    <mergeCell ref="AE5:AE7"/>
    <mergeCell ref="AF4:AF7"/>
    <mergeCell ref="X5:X7"/>
    <mergeCell ref="Y5:Z5"/>
    <mergeCell ref="AA5:AB5"/>
    <mergeCell ref="T6:T7"/>
  </mergeCells>
  <printOptions horizontalCentered="1"/>
  <pageMargins left="0.24" right="0" top="0.5" bottom="0.5" header="0.5" footer="0.5"/>
  <pageSetup paperSize="9" scale="70" fitToHeight="0" orientation="landscape" verticalDpi="0" r:id="rId1"/>
  <headerFooter>
    <oddFoote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topLeftCell="A22" zoomScale="85" zoomScaleNormal="85" workbookViewId="0">
      <selection activeCell="B21" sqref="B21"/>
    </sheetView>
  </sheetViews>
  <sheetFormatPr defaultColWidth="9.125" defaultRowHeight="15.75"/>
  <cols>
    <col min="1" max="1" width="5.875" style="149" customWidth="1"/>
    <col min="2" max="2" width="35.875" style="150" customWidth="1"/>
    <col min="3" max="3" width="12" style="151" customWidth="1"/>
    <col min="4" max="4" width="10.125" style="152" customWidth="1"/>
    <col min="5" max="5" width="11.75" style="152" customWidth="1"/>
    <col min="6" max="6" width="9.5" style="152" customWidth="1"/>
    <col min="7" max="7" width="8.75" style="152" customWidth="1"/>
    <col min="8" max="8" width="31.5" style="150" customWidth="1"/>
    <col min="9" max="9" width="9.125" style="150" customWidth="1"/>
    <col min="10" max="16384" width="9.125" style="150"/>
  </cols>
  <sheetData>
    <row r="1" spans="1:8" s="111" customFormat="1">
      <c r="A1" s="187" t="s">
        <v>464</v>
      </c>
      <c r="B1" s="187"/>
      <c r="C1" s="187"/>
      <c r="D1" s="187"/>
      <c r="E1" s="187"/>
      <c r="F1" s="187"/>
      <c r="G1" s="187"/>
      <c r="H1" s="187"/>
    </row>
    <row r="2" spans="1:8" s="111" customFormat="1">
      <c r="A2" s="167" t="s">
        <v>465</v>
      </c>
      <c r="B2" s="167"/>
      <c r="C2" s="167"/>
      <c r="D2" s="167"/>
      <c r="E2" s="167"/>
      <c r="F2" s="167"/>
      <c r="G2" s="167"/>
      <c r="H2" s="167"/>
    </row>
    <row r="3" spans="1:8" s="111" customFormat="1" ht="16.5" thickBot="1">
      <c r="A3" s="105"/>
      <c r="B3" s="112"/>
      <c r="C3" s="113"/>
      <c r="D3" s="114"/>
      <c r="E3" s="114"/>
      <c r="F3" s="114"/>
      <c r="G3" s="114"/>
      <c r="H3" s="115" t="s">
        <v>140</v>
      </c>
    </row>
    <row r="4" spans="1:8" s="105" customFormat="1">
      <c r="A4" s="195" t="s">
        <v>1</v>
      </c>
      <c r="B4" s="197" t="s">
        <v>2</v>
      </c>
      <c r="C4" s="197" t="s">
        <v>151</v>
      </c>
      <c r="D4" s="199" t="s">
        <v>466</v>
      </c>
      <c r="E4" s="199" t="s">
        <v>467</v>
      </c>
      <c r="F4" s="199"/>
      <c r="G4" s="199"/>
      <c r="H4" s="201" t="s">
        <v>468</v>
      </c>
    </row>
    <row r="5" spans="1:8" s="105" customFormat="1" ht="43.15" customHeight="1" thickBot="1">
      <c r="A5" s="196"/>
      <c r="B5" s="198"/>
      <c r="C5" s="198"/>
      <c r="D5" s="200"/>
      <c r="E5" s="116" t="s">
        <v>469</v>
      </c>
      <c r="F5" s="116" t="s">
        <v>470</v>
      </c>
      <c r="G5" s="116" t="s">
        <v>471</v>
      </c>
      <c r="H5" s="202"/>
    </row>
    <row r="6" spans="1:8" s="105" customFormat="1">
      <c r="A6" s="117" t="s">
        <v>5</v>
      </c>
      <c r="B6" s="118" t="s">
        <v>472</v>
      </c>
      <c r="C6" s="118"/>
      <c r="D6" s="119">
        <f>D7+D11+D19+D26</f>
        <v>42100</v>
      </c>
      <c r="E6" s="119">
        <f t="shared" ref="E6:G6" si="0">E7+E11+E19+E26</f>
        <v>25667</v>
      </c>
      <c r="F6" s="119">
        <f t="shared" si="0"/>
        <v>12630</v>
      </c>
      <c r="G6" s="119">
        <f t="shared" si="0"/>
        <v>4210</v>
      </c>
      <c r="H6" s="120"/>
    </row>
    <row r="7" spans="1:8" s="126" customFormat="1">
      <c r="A7" s="121" t="s">
        <v>5</v>
      </c>
      <c r="B7" s="122" t="s">
        <v>473</v>
      </c>
      <c r="C7" s="123"/>
      <c r="D7" s="124">
        <f>SUM(D8:D10)</f>
        <v>7000</v>
      </c>
      <c r="E7" s="124">
        <f t="shared" ref="E7:G7" si="1">SUM(E8:E10)</f>
        <v>4200</v>
      </c>
      <c r="F7" s="124">
        <f t="shared" si="1"/>
        <v>2100</v>
      </c>
      <c r="G7" s="124">
        <f t="shared" si="1"/>
        <v>700</v>
      </c>
      <c r="H7" s="125"/>
    </row>
    <row r="8" spans="1:8" s="131" customFormat="1" ht="51">
      <c r="A8" s="127">
        <v>1</v>
      </c>
      <c r="B8" s="128" t="s">
        <v>500</v>
      </c>
      <c r="C8" s="129" t="s">
        <v>501</v>
      </c>
      <c r="D8" s="130">
        <v>2500</v>
      </c>
      <c r="E8" s="130">
        <f>D8*60%</f>
        <v>1500</v>
      </c>
      <c r="F8" s="130">
        <f>D8*30%</f>
        <v>750</v>
      </c>
      <c r="G8" s="130">
        <f>D8*10%</f>
        <v>250</v>
      </c>
      <c r="H8" s="110" t="s">
        <v>474</v>
      </c>
    </row>
    <row r="9" spans="1:8" s="131" customFormat="1" ht="38.25">
      <c r="A9" s="127">
        <v>2</v>
      </c>
      <c r="B9" s="128" t="s">
        <v>475</v>
      </c>
      <c r="C9" s="129" t="s">
        <v>502</v>
      </c>
      <c r="D9" s="130">
        <v>2000</v>
      </c>
      <c r="E9" s="130">
        <f>D9*60%</f>
        <v>1200</v>
      </c>
      <c r="F9" s="130">
        <f>D9*30%</f>
        <v>600</v>
      </c>
      <c r="G9" s="130">
        <f t="shared" ref="G9:G10" si="2">D9-(E9+F9)</f>
        <v>200</v>
      </c>
      <c r="H9" s="110" t="s">
        <v>508</v>
      </c>
    </row>
    <row r="10" spans="1:8" s="131" customFormat="1" ht="47.25">
      <c r="A10" s="127">
        <v>3</v>
      </c>
      <c r="B10" s="128" t="s">
        <v>503</v>
      </c>
      <c r="C10" s="129" t="s">
        <v>248</v>
      </c>
      <c r="D10" s="130">
        <v>2500</v>
      </c>
      <c r="E10" s="130">
        <f>D10*60%</f>
        <v>1500</v>
      </c>
      <c r="F10" s="130">
        <f>D10*30%</f>
        <v>750</v>
      </c>
      <c r="G10" s="130">
        <f t="shared" si="2"/>
        <v>250</v>
      </c>
      <c r="H10" s="110" t="s">
        <v>476</v>
      </c>
    </row>
    <row r="11" spans="1:8" s="126" customFormat="1">
      <c r="A11" s="121" t="s">
        <v>10</v>
      </c>
      <c r="B11" s="132" t="s">
        <v>64</v>
      </c>
      <c r="C11" s="123"/>
      <c r="D11" s="124">
        <f>SUM(D12:D18)</f>
        <v>17400</v>
      </c>
      <c r="E11" s="124">
        <f t="shared" ref="E11:G11" si="3">SUM(E12:E18)</f>
        <v>10440</v>
      </c>
      <c r="F11" s="124">
        <f t="shared" si="3"/>
        <v>5220</v>
      </c>
      <c r="G11" s="124">
        <f t="shared" si="3"/>
        <v>1740</v>
      </c>
      <c r="H11" s="109"/>
    </row>
    <row r="12" spans="1:8" s="131" customFormat="1" ht="25.5">
      <c r="A12" s="127">
        <v>1</v>
      </c>
      <c r="B12" s="133" t="s">
        <v>477</v>
      </c>
      <c r="C12" s="129" t="s">
        <v>271</v>
      </c>
      <c r="D12" s="130">
        <v>3000</v>
      </c>
      <c r="E12" s="130">
        <f>D12*60%</f>
        <v>1800</v>
      </c>
      <c r="F12" s="130">
        <f>D12*30%</f>
        <v>900</v>
      </c>
      <c r="G12" s="130">
        <f>D12*10%</f>
        <v>300</v>
      </c>
      <c r="H12" s="110" t="s">
        <v>478</v>
      </c>
    </row>
    <row r="13" spans="1:8" s="131" customFormat="1" ht="38.25">
      <c r="A13" s="127">
        <v>2</v>
      </c>
      <c r="B13" s="134" t="s">
        <v>479</v>
      </c>
      <c r="C13" s="129" t="s">
        <v>480</v>
      </c>
      <c r="D13" s="130">
        <v>2000</v>
      </c>
      <c r="E13" s="130">
        <f t="shared" ref="E13:E18" si="4">D13*60%</f>
        <v>1200</v>
      </c>
      <c r="F13" s="130">
        <f t="shared" ref="F13:F18" si="5">D13*30%</f>
        <v>600</v>
      </c>
      <c r="G13" s="130">
        <f t="shared" ref="G13:G18" si="6">D13*10%</f>
        <v>200</v>
      </c>
      <c r="H13" s="110" t="s">
        <v>481</v>
      </c>
    </row>
    <row r="14" spans="1:8" s="131" customFormat="1" ht="38.25">
      <c r="A14" s="127">
        <v>3</v>
      </c>
      <c r="B14" s="135" t="s">
        <v>504</v>
      </c>
      <c r="C14" s="129" t="s">
        <v>152</v>
      </c>
      <c r="D14" s="130">
        <v>5500</v>
      </c>
      <c r="E14" s="130">
        <f t="shared" si="4"/>
        <v>3300</v>
      </c>
      <c r="F14" s="130">
        <f t="shared" si="5"/>
        <v>1650</v>
      </c>
      <c r="G14" s="130">
        <f t="shared" si="6"/>
        <v>550</v>
      </c>
      <c r="H14" s="110" t="s">
        <v>482</v>
      </c>
    </row>
    <row r="15" spans="1:8" s="131" customFormat="1" ht="31.5">
      <c r="A15" s="127">
        <v>4</v>
      </c>
      <c r="B15" s="135" t="s">
        <v>483</v>
      </c>
      <c r="C15" s="129" t="s">
        <v>265</v>
      </c>
      <c r="D15" s="130">
        <v>1500</v>
      </c>
      <c r="E15" s="130">
        <f t="shared" si="4"/>
        <v>900</v>
      </c>
      <c r="F15" s="130">
        <f t="shared" si="5"/>
        <v>450</v>
      </c>
      <c r="G15" s="130">
        <f t="shared" si="6"/>
        <v>150</v>
      </c>
      <c r="H15" s="110" t="s">
        <v>484</v>
      </c>
    </row>
    <row r="16" spans="1:8" s="131" customFormat="1" ht="38.25">
      <c r="A16" s="127">
        <v>5</v>
      </c>
      <c r="B16" s="135" t="s">
        <v>485</v>
      </c>
      <c r="C16" s="129" t="s">
        <v>152</v>
      </c>
      <c r="D16" s="130">
        <v>1200</v>
      </c>
      <c r="E16" s="130">
        <f t="shared" si="4"/>
        <v>720</v>
      </c>
      <c r="F16" s="130">
        <f t="shared" si="5"/>
        <v>360</v>
      </c>
      <c r="G16" s="130">
        <f t="shared" si="6"/>
        <v>120</v>
      </c>
      <c r="H16" s="110" t="s">
        <v>486</v>
      </c>
    </row>
    <row r="17" spans="1:8" s="131" customFormat="1" ht="38.25">
      <c r="A17" s="127">
        <v>6</v>
      </c>
      <c r="B17" s="135" t="s">
        <v>487</v>
      </c>
      <c r="C17" s="129" t="s">
        <v>252</v>
      </c>
      <c r="D17" s="130">
        <v>1200</v>
      </c>
      <c r="E17" s="130">
        <f t="shared" si="4"/>
        <v>720</v>
      </c>
      <c r="F17" s="130">
        <f t="shared" si="5"/>
        <v>360</v>
      </c>
      <c r="G17" s="130">
        <f t="shared" si="6"/>
        <v>120</v>
      </c>
      <c r="H17" s="110" t="s">
        <v>506</v>
      </c>
    </row>
    <row r="18" spans="1:8" s="131" customFormat="1" ht="38.25">
      <c r="A18" s="127">
        <v>7</v>
      </c>
      <c r="B18" s="135" t="s">
        <v>488</v>
      </c>
      <c r="C18" s="129" t="s">
        <v>267</v>
      </c>
      <c r="D18" s="130">
        <v>3000</v>
      </c>
      <c r="E18" s="130">
        <f t="shared" si="4"/>
        <v>1800</v>
      </c>
      <c r="F18" s="130">
        <f t="shared" si="5"/>
        <v>900</v>
      </c>
      <c r="G18" s="130">
        <f t="shared" si="6"/>
        <v>300</v>
      </c>
      <c r="H18" s="110" t="s">
        <v>507</v>
      </c>
    </row>
    <row r="19" spans="1:8" s="126" customFormat="1">
      <c r="A19" s="121" t="s">
        <v>11</v>
      </c>
      <c r="B19" s="132" t="s">
        <v>38</v>
      </c>
      <c r="C19" s="123"/>
      <c r="D19" s="124">
        <f>SUM(D20:D25)</f>
        <v>14700</v>
      </c>
      <c r="E19" s="124">
        <f>SUM(E20:E25)</f>
        <v>8820</v>
      </c>
      <c r="F19" s="124">
        <f>SUM(F20:F25)</f>
        <v>4410</v>
      </c>
      <c r="G19" s="124">
        <f>SUM(G20:G25)</f>
        <v>1470</v>
      </c>
      <c r="H19" s="109"/>
    </row>
    <row r="20" spans="1:8" s="131" customFormat="1" ht="38.25">
      <c r="A20" s="127">
        <v>1</v>
      </c>
      <c r="B20" s="133" t="s">
        <v>160</v>
      </c>
      <c r="C20" s="129" t="s">
        <v>152</v>
      </c>
      <c r="D20" s="130">
        <v>2500</v>
      </c>
      <c r="E20" s="130">
        <f>D20*60%</f>
        <v>1500</v>
      </c>
      <c r="F20" s="130">
        <f>D20*30%</f>
        <v>750</v>
      </c>
      <c r="G20" s="130">
        <f>D20*10%</f>
        <v>250</v>
      </c>
      <c r="H20" s="110" t="s">
        <v>489</v>
      </c>
    </row>
    <row r="21" spans="1:8" s="131" customFormat="1" ht="38.25">
      <c r="A21" s="127">
        <v>2</v>
      </c>
      <c r="B21" s="133" t="s">
        <v>394</v>
      </c>
      <c r="C21" s="129" t="s">
        <v>262</v>
      </c>
      <c r="D21" s="130">
        <v>3200</v>
      </c>
      <c r="E21" s="130">
        <f t="shared" ref="E21:E25" si="7">D21*60%</f>
        <v>1920</v>
      </c>
      <c r="F21" s="130">
        <f t="shared" ref="F21:F25" si="8">D21*30%</f>
        <v>960</v>
      </c>
      <c r="G21" s="130">
        <f t="shared" ref="G21:G25" si="9">D21*10%</f>
        <v>320</v>
      </c>
      <c r="H21" s="110" t="s">
        <v>490</v>
      </c>
    </row>
    <row r="22" spans="1:8" s="131" customFormat="1" ht="25.5">
      <c r="A22" s="127">
        <v>3</v>
      </c>
      <c r="B22" s="133" t="s">
        <v>491</v>
      </c>
      <c r="C22" s="129" t="s">
        <v>271</v>
      </c>
      <c r="D22" s="130">
        <v>3500</v>
      </c>
      <c r="E22" s="130">
        <f t="shared" si="7"/>
        <v>2100</v>
      </c>
      <c r="F22" s="130">
        <f t="shared" si="8"/>
        <v>1050</v>
      </c>
      <c r="G22" s="130">
        <f t="shared" si="9"/>
        <v>350</v>
      </c>
      <c r="H22" s="110" t="s">
        <v>492</v>
      </c>
    </row>
    <row r="23" spans="1:8" s="131" customFormat="1" ht="38.25">
      <c r="A23" s="127">
        <v>4</v>
      </c>
      <c r="B23" s="133" t="s">
        <v>196</v>
      </c>
      <c r="C23" s="129" t="s">
        <v>274</v>
      </c>
      <c r="D23" s="130">
        <v>2000</v>
      </c>
      <c r="E23" s="130">
        <f t="shared" si="7"/>
        <v>1200</v>
      </c>
      <c r="F23" s="130">
        <f t="shared" si="8"/>
        <v>600</v>
      </c>
      <c r="G23" s="130">
        <f t="shared" si="9"/>
        <v>200</v>
      </c>
      <c r="H23" s="110" t="s">
        <v>493</v>
      </c>
    </row>
    <row r="24" spans="1:8" s="131" customFormat="1" ht="38.25">
      <c r="A24" s="127">
        <v>6</v>
      </c>
      <c r="B24" s="133" t="s">
        <v>184</v>
      </c>
      <c r="C24" s="129" t="s">
        <v>267</v>
      </c>
      <c r="D24" s="130">
        <v>2000</v>
      </c>
      <c r="E24" s="130">
        <f t="shared" si="7"/>
        <v>1200</v>
      </c>
      <c r="F24" s="130">
        <f t="shared" si="8"/>
        <v>600</v>
      </c>
      <c r="G24" s="130">
        <f t="shared" si="9"/>
        <v>200</v>
      </c>
      <c r="H24" s="110" t="s">
        <v>493</v>
      </c>
    </row>
    <row r="25" spans="1:8" s="131" customFormat="1" ht="38.25">
      <c r="A25" s="127">
        <v>7</v>
      </c>
      <c r="B25" s="133" t="s">
        <v>188</v>
      </c>
      <c r="C25" s="129" t="s">
        <v>300</v>
      </c>
      <c r="D25" s="130">
        <v>1500</v>
      </c>
      <c r="E25" s="130">
        <f t="shared" si="7"/>
        <v>900</v>
      </c>
      <c r="F25" s="130">
        <f t="shared" si="8"/>
        <v>450</v>
      </c>
      <c r="G25" s="130">
        <f t="shared" si="9"/>
        <v>150</v>
      </c>
      <c r="H25" s="110" t="s">
        <v>493</v>
      </c>
    </row>
    <row r="26" spans="1:8" s="126" customFormat="1">
      <c r="A26" s="136" t="s">
        <v>12</v>
      </c>
      <c r="B26" s="132" t="s">
        <v>411</v>
      </c>
      <c r="C26" s="123"/>
      <c r="D26" s="124">
        <f>SUM(D27:D28)</f>
        <v>3000</v>
      </c>
      <c r="E26" s="124">
        <f t="shared" ref="E26:G26" si="10">SUM(E27:E28)</f>
        <v>2207</v>
      </c>
      <c r="F26" s="124">
        <f t="shared" si="10"/>
        <v>900</v>
      </c>
      <c r="G26" s="124">
        <f t="shared" si="10"/>
        <v>300</v>
      </c>
      <c r="H26" s="109"/>
    </row>
    <row r="27" spans="1:8" s="138" customFormat="1" ht="25.5">
      <c r="A27" s="137">
        <v>1</v>
      </c>
      <c r="B27" s="133" t="s">
        <v>494</v>
      </c>
      <c r="C27" s="129" t="s">
        <v>252</v>
      </c>
      <c r="D27" s="130">
        <v>1000</v>
      </c>
      <c r="E27" s="130">
        <f>D27*60%+407</f>
        <v>1007</v>
      </c>
      <c r="F27" s="130">
        <f>D27*30%</f>
        <v>300</v>
      </c>
      <c r="G27" s="130">
        <f>D27*10%</f>
        <v>100</v>
      </c>
      <c r="H27" s="110" t="s">
        <v>495</v>
      </c>
    </row>
    <row r="28" spans="1:8" s="138" customFormat="1" ht="25.5">
      <c r="A28" s="137">
        <v>2</v>
      </c>
      <c r="B28" s="133" t="s">
        <v>496</v>
      </c>
      <c r="C28" s="129" t="s">
        <v>261</v>
      </c>
      <c r="D28" s="130">
        <v>2000</v>
      </c>
      <c r="E28" s="130">
        <f>D28*60%</f>
        <v>1200</v>
      </c>
      <c r="F28" s="130">
        <f>D28*30%</f>
        <v>600</v>
      </c>
      <c r="G28" s="130">
        <f>D28*10%</f>
        <v>200</v>
      </c>
      <c r="H28" s="110" t="s">
        <v>497</v>
      </c>
    </row>
    <row r="29" spans="1:8" s="138" customFormat="1" ht="31.5">
      <c r="A29" s="139" t="s">
        <v>9</v>
      </c>
      <c r="B29" s="140" t="s">
        <v>498</v>
      </c>
      <c r="C29" s="141"/>
      <c r="D29" s="142"/>
      <c r="E29" s="142">
        <v>5000</v>
      </c>
      <c r="F29" s="142"/>
      <c r="G29" s="142"/>
      <c r="H29" s="143" t="s">
        <v>505</v>
      </c>
    </row>
    <row r="30" spans="1:8" s="138" customFormat="1" ht="16.5" thickBot="1">
      <c r="A30" s="144"/>
      <c r="B30" s="145" t="s">
        <v>499</v>
      </c>
      <c r="C30" s="146"/>
      <c r="D30" s="147">
        <f>D7+D11+D19+D26</f>
        <v>42100</v>
      </c>
      <c r="E30" s="147">
        <f>E6+E29</f>
        <v>30667</v>
      </c>
      <c r="F30" s="147">
        <f t="shared" ref="F30:G30" si="11">F6+F29</f>
        <v>12630</v>
      </c>
      <c r="G30" s="147">
        <f t="shared" si="11"/>
        <v>4210</v>
      </c>
      <c r="H30" s="148"/>
    </row>
  </sheetData>
  <mergeCells count="8">
    <mergeCell ref="A1:H1"/>
    <mergeCell ref="A2:H2"/>
    <mergeCell ref="A4:A5"/>
    <mergeCell ref="B4:B5"/>
    <mergeCell ref="C4:C5"/>
    <mergeCell ref="D4:D5"/>
    <mergeCell ref="E4:G4"/>
    <mergeCell ref="H4:H5"/>
  </mergeCells>
  <pageMargins left="0.7" right="0.16" top="0.37" bottom="0.75" header="0.3" footer="0.3"/>
  <pageSetup paperSize="9" orientation="landscape"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0"/>
  <sheetViews>
    <sheetView topLeftCell="A4" zoomScale="70" zoomScaleNormal="70" workbookViewId="0">
      <selection activeCell="S5" sqref="S5"/>
    </sheetView>
  </sheetViews>
  <sheetFormatPr defaultColWidth="9.125" defaultRowHeight="15.75"/>
  <cols>
    <col min="1" max="1" width="5.875" style="149" customWidth="1"/>
    <col min="2" max="2" width="25.875" style="150" customWidth="1"/>
    <col min="3" max="3" width="12" style="151" customWidth="1"/>
    <col min="4" max="5" width="10.125" style="152" customWidth="1"/>
    <col min="6" max="6" width="11.375" style="152" customWidth="1"/>
    <col min="7" max="7" width="13.25" style="152" customWidth="1"/>
    <col min="8" max="8" width="33.375" style="150" customWidth="1"/>
    <col min="9" max="9" width="9.125" style="150" hidden="1" customWidth="1"/>
    <col min="10" max="10" width="10.375" style="150" hidden="1" customWidth="1"/>
    <col min="11" max="18" width="0" style="150" hidden="1" customWidth="1"/>
    <col min="19" max="19" width="14.75" style="150" customWidth="1"/>
    <col min="20" max="16384" width="9.125" style="150"/>
  </cols>
  <sheetData>
    <row r="1" spans="1:16" s="111" customFormat="1" ht="39" customHeight="1">
      <c r="A1" s="187" t="s">
        <v>509</v>
      </c>
      <c r="B1" s="187"/>
      <c r="C1" s="187"/>
      <c r="D1" s="187"/>
      <c r="E1" s="187"/>
      <c r="F1" s="187"/>
      <c r="G1" s="187"/>
      <c r="H1" s="187"/>
    </row>
    <row r="2" spans="1:16" s="111" customFormat="1">
      <c r="A2" s="167" t="s">
        <v>465</v>
      </c>
      <c r="B2" s="167"/>
      <c r="C2" s="167"/>
      <c r="D2" s="167"/>
      <c r="E2" s="167"/>
      <c r="F2" s="167"/>
      <c r="G2" s="167"/>
      <c r="H2" s="167"/>
    </row>
    <row r="3" spans="1:16" s="111" customFormat="1">
      <c r="A3" s="154"/>
      <c r="B3" s="112"/>
      <c r="C3" s="113"/>
      <c r="D3" s="114"/>
      <c r="E3" s="114"/>
      <c r="F3" s="114"/>
      <c r="G3" s="114"/>
      <c r="H3" s="115" t="s">
        <v>140</v>
      </c>
    </row>
    <row r="4" spans="1:16" s="154" customFormat="1" ht="15.6" customHeight="1">
      <c r="A4" s="205" t="s">
        <v>1</v>
      </c>
      <c r="B4" s="205" t="s">
        <v>2</v>
      </c>
      <c r="C4" s="205" t="s">
        <v>151</v>
      </c>
      <c r="D4" s="204" t="s">
        <v>466</v>
      </c>
      <c r="E4" s="204" t="s">
        <v>531</v>
      </c>
      <c r="F4" s="204" t="s">
        <v>532</v>
      </c>
      <c r="G4" s="204" t="s">
        <v>530</v>
      </c>
      <c r="H4" s="206" t="s">
        <v>468</v>
      </c>
    </row>
    <row r="5" spans="1:16" s="154" customFormat="1" ht="86.45" customHeight="1">
      <c r="A5" s="205"/>
      <c r="B5" s="205"/>
      <c r="C5" s="205"/>
      <c r="D5" s="204"/>
      <c r="E5" s="204"/>
      <c r="F5" s="204"/>
      <c r="G5" s="204"/>
      <c r="H5" s="206"/>
    </row>
    <row r="6" spans="1:16" s="154" customFormat="1" ht="31.5">
      <c r="A6" s="159" t="s">
        <v>5</v>
      </c>
      <c r="B6" s="159" t="s">
        <v>510</v>
      </c>
      <c r="C6" s="159"/>
      <c r="D6" s="160">
        <f>SUM(D7:D20)</f>
        <v>7763.1539999999995</v>
      </c>
      <c r="E6" s="160">
        <f t="shared" ref="E6:G6" si="0">SUM(E7:E20)</f>
        <v>350</v>
      </c>
      <c r="F6" s="160">
        <f t="shared" si="0"/>
        <v>2500</v>
      </c>
      <c r="G6" s="160">
        <f t="shared" si="0"/>
        <v>4913.1539999999995</v>
      </c>
      <c r="H6" s="161"/>
      <c r="J6" s="154">
        <f>E6+F6+G6</f>
        <v>7763.1539999999995</v>
      </c>
    </row>
    <row r="7" spans="1:16" s="131" customFormat="1" ht="47.25">
      <c r="A7" s="162">
        <v>1</v>
      </c>
      <c r="B7" s="128" t="s">
        <v>511</v>
      </c>
      <c r="C7" s="129" t="s">
        <v>512</v>
      </c>
      <c r="D7" s="130">
        <v>140</v>
      </c>
      <c r="E7" s="130"/>
      <c r="F7" s="130">
        <f>D7</f>
        <v>140</v>
      </c>
      <c r="G7" s="130">
        <f>D7-F7</f>
        <v>0</v>
      </c>
      <c r="H7" s="135" t="s">
        <v>513</v>
      </c>
      <c r="P7" s="158">
        <f>F7+F8</f>
        <v>240</v>
      </c>
    </row>
    <row r="8" spans="1:16" s="131" customFormat="1" ht="47.25">
      <c r="A8" s="162">
        <v>2</v>
      </c>
      <c r="B8" s="128" t="s">
        <v>514</v>
      </c>
      <c r="C8" s="129" t="s">
        <v>515</v>
      </c>
      <c r="D8" s="130">
        <v>100</v>
      </c>
      <c r="E8" s="130"/>
      <c r="F8" s="130">
        <f>D8</f>
        <v>100</v>
      </c>
      <c r="G8" s="130"/>
      <c r="H8" s="135" t="s">
        <v>516</v>
      </c>
      <c r="K8" s="131">
        <v>4000</v>
      </c>
      <c r="P8" s="158">
        <f>F9+F10+F11+F12</f>
        <v>510</v>
      </c>
    </row>
    <row r="9" spans="1:16" s="131" customFormat="1" ht="63">
      <c r="A9" s="162">
        <v>3</v>
      </c>
      <c r="B9" s="155" t="s">
        <v>517</v>
      </c>
      <c r="C9" s="129"/>
      <c r="D9" s="156">
        <f>157678000/I9</f>
        <v>157.678</v>
      </c>
      <c r="E9" s="163">
        <v>80</v>
      </c>
      <c r="F9" s="130">
        <f>138-E9</f>
        <v>58</v>
      </c>
      <c r="G9" s="130">
        <f>D9-(E9+F9)</f>
        <v>19.677999999999997</v>
      </c>
      <c r="H9" s="203" t="s">
        <v>529</v>
      </c>
      <c r="I9" s="131">
        <v>1000000</v>
      </c>
      <c r="K9" s="131">
        <v>1500</v>
      </c>
      <c r="P9" s="158">
        <f>SUM(F13:F20)</f>
        <v>1750</v>
      </c>
    </row>
    <row r="10" spans="1:16" s="131" customFormat="1" ht="96" customHeight="1">
      <c r="A10" s="162">
        <v>4</v>
      </c>
      <c r="B10" s="155" t="s">
        <v>518</v>
      </c>
      <c r="C10" s="129"/>
      <c r="D10" s="156">
        <f>241120000/I10</f>
        <v>241.12</v>
      </c>
      <c r="E10" s="163">
        <v>90</v>
      </c>
      <c r="F10" s="130">
        <f>213-E10</f>
        <v>123</v>
      </c>
      <c r="G10" s="130">
        <f t="shared" ref="G10:G12" si="1">D10-(E10+F10)</f>
        <v>28.120000000000005</v>
      </c>
      <c r="H10" s="203"/>
      <c r="I10" s="131">
        <v>1000000</v>
      </c>
      <c r="K10" s="131">
        <f>K8-K9</f>
        <v>2500</v>
      </c>
      <c r="P10" s="158">
        <f>P9+P8+P7</f>
        <v>2500</v>
      </c>
    </row>
    <row r="11" spans="1:16" s="131" customFormat="1" ht="78.75">
      <c r="A11" s="162">
        <v>5</v>
      </c>
      <c r="B11" s="155" t="s">
        <v>519</v>
      </c>
      <c r="C11" s="129"/>
      <c r="D11" s="156">
        <f>179669000/I11</f>
        <v>179.66900000000001</v>
      </c>
      <c r="E11" s="163">
        <v>60</v>
      </c>
      <c r="F11" s="130">
        <f>157-E11</f>
        <v>97</v>
      </c>
      <c r="G11" s="130">
        <f t="shared" si="1"/>
        <v>22.669000000000011</v>
      </c>
      <c r="H11" s="203"/>
      <c r="I11" s="131">
        <v>1000000</v>
      </c>
    </row>
    <row r="12" spans="1:16" s="131" customFormat="1" ht="78.75">
      <c r="A12" s="162">
        <v>6</v>
      </c>
      <c r="B12" s="155" t="s">
        <v>520</v>
      </c>
      <c r="C12" s="129"/>
      <c r="D12" s="156">
        <f>388169000/I12</f>
        <v>388.16899999999998</v>
      </c>
      <c r="E12" s="163">
        <v>120</v>
      </c>
      <c r="F12" s="130">
        <f>352-E12</f>
        <v>232</v>
      </c>
      <c r="G12" s="130">
        <f t="shared" si="1"/>
        <v>36.168999999999983</v>
      </c>
      <c r="H12" s="203"/>
      <c r="I12" s="131">
        <v>1000000</v>
      </c>
    </row>
    <row r="13" spans="1:16" s="131" customFormat="1" ht="78.75">
      <c r="A13" s="162">
        <v>7</v>
      </c>
      <c r="B13" s="155" t="s">
        <v>521</v>
      </c>
      <c r="C13" s="129"/>
      <c r="D13" s="156">
        <f>493448000/I13</f>
        <v>493.44799999999998</v>
      </c>
      <c r="E13" s="163"/>
      <c r="F13" s="130">
        <v>135</v>
      </c>
      <c r="G13" s="130">
        <f>D13-F13</f>
        <v>358.44799999999998</v>
      </c>
      <c r="H13" s="203" t="s">
        <v>528</v>
      </c>
      <c r="I13" s="131">
        <v>1000000</v>
      </c>
      <c r="J13" s="131">
        <f>F13*100/D13</f>
        <v>27.358505860799923</v>
      </c>
    </row>
    <row r="14" spans="1:16" s="131" customFormat="1" ht="110.25">
      <c r="A14" s="162">
        <v>8</v>
      </c>
      <c r="B14" s="155" t="s">
        <v>522</v>
      </c>
      <c r="C14" s="129"/>
      <c r="D14" s="156">
        <f>316497000/I13</f>
        <v>316.49700000000001</v>
      </c>
      <c r="E14" s="163"/>
      <c r="F14" s="130">
        <v>90</v>
      </c>
      <c r="G14" s="130">
        <f t="shared" ref="G14:G20" si="2">D14-F14</f>
        <v>226.49700000000001</v>
      </c>
      <c r="H14" s="203"/>
      <c r="I14" s="131">
        <v>1000000</v>
      </c>
      <c r="J14" s="131">
        <f t="shared" ref="J14:J20" si="3">F14*100/D14</f>
        <v>28.436288495625551</v>
      </c>
    </row>
    <row r="15" spans="1:16" s="131" customFormat="1" ht="110.25">
      <c r="A15" s="162">
        <v>9</v>
      </c>
      <c r="B15" s="155" t="s">
        <v>523</v>
      </c>
      <c r="C15" s="129"/>
      <c r="D15" s="156">
        <f>361639000/I14</f>
        <v>361.63900000000001</v>
      </c>
      <c r="E15" s="163"/>
      <c r="F15" s="130">
        <v>100</v>
      </c>
      <c r="G15" s="130">
        <f t="shared" si="2"/>
        <v>261.63900000000001</v>
      </c>
      <c r="H15" s="203"/>
      <c r="I15" s="131">
        <v>1000000</v>
      </c>
      <c r="J15" s="131">
        <f t="shared" si="3"/>
        <v>27.651884890733577</v>
      </c>
    </row>
    <row r="16" spans="1:16" s="131" customFormat="1" ht="78.75">
      <c r="A16" s="162">
        <v>10</v>
      </c>
      <c r="B16" s="155" t="s">
        <v>524</v>
      </c>
      <c r="C16" s="129"/>
      <c r="D16" s="156">
        <f>299181000/I17</f>
        <v>299.18099999999998</v>
      </c>
      <c r="E16" s="163"/>
      <c r="F16" s="130">
        <v>85</v>
      </c>
      <c r="G16" s="130">
        <f t="shared" si="2"/>
        <v>214.18099999999998</v>
      </c>
      <c r="H16" s="203"/>
      <c r="I16" s="131">
        <v>1000000</v>
      </c>
      <c r="J16" s="131">
        <f t="shared" si="3"/>
        <v>28.410895076893254</v>
      </c>
    </row>
    <row r="17" spans="1:10" s="131" customFormat="1" ht="110.25">
      <c r="A17" s="162">
        <v>11</v>
      </c>
      <c r="B17" s="155" t="s">
        <v>525</v>
      </c>
      <c r="C17" s="129"/>
      <c r="D17" s="156">
        <f>941575000/I17</f>
        <v>941.57500000000005</v>
      </c>
      <c r="E17" s="163"/>
      <c r="F17" s="130">
        <v>250</v>
      </c>
      <c r="G17" s="130">
        <f t="shared" si="2"/>
        <v>691.57500000000005</v>
      </c>
      <c r="H17" s="203"/>
      <c r="I17" s="131">
        <v>1000000</v>
      </c>
      <c r="J17" s="131">
        <f t="shared" si="3"/>
        <v>26.551257202028516</v>
      </c>
    </row>
    <row r="18" spans="1:10" s="131" customFormat="1" ht="78.75">
      <c r="A18" s="162">
        <v>12</v>
      </c>
      <c r="B18" s="155" t="s">
        <v>526</v>
      </c>
      <c r="C18" s="129"/>
      <c r="D18" s="156">
        <f>1159714000/I18</f>
        <v>1159.7139999999999</v>
      </c>
      <c r="E18" s="163"/>
      <c r="F18" s="130">
        <v>310</v>
      </c>
      <c r="G18" s="130">
        <f t="shared" si="2"/>
        <v>849.71399999999994</v>
      </c>
      <c r="H18" s="203"/>
      <c r="I18" s="131">
        <v>1000000</v>
      </c>
      <c r="J18" s="131">
        <f t="shared" si="3"/>
        <v>26.730728438218389</v>
      </c>
    </row>
    <row r="19" spans="1:10" s="138" customFormat="1" ht="94.5">
      <c r="A19" s="162">
        <v>13</v>
      </c>
      <c r="B19" s="155" t="s">
        <v>527</v>
      </c>
      <c r="C19" s="157"/>
      <c r="D19" s="156">
        <f>2234464000/I18</f>
        <v>2234.4639999999999</v>
      </c>
      <c r="E19" s="163"/>
      <c r="F19" s="130">
        <v>580</v>
      </c>
      <c r="G19" s="130">
        <f t="shared" si="2"/>
        <v>1654.4639999999999</v>
      </c>
      <c r="H19" s="203"/>
      <c r="I19" s="131">
        <v>1000000</v>
      </c>
      <c r="J19" s="131">
        <f t="shared" si="3"/>
        <v>25.957008034141523</v>
      </c>
    </row>
    <row r="20" spans="1:10" s="131" customFormat="1" ht="63">
      <c r="A20" s="162">
        <v>14</v>
      </c>
      <c r="B20" s="155" t="s">
        <v>545</v>
      </c>
      <c r="C20" s="129"/>
      <c r="D20" s="130">
        <v>750</v>
      </c>
      <c r="E20" s="130"/>
      <c r="F20" s="130">
        <v>200</v>
      </c>
      <c r="G20" s="130">
        <f t="shared" si="2"/>
        <v>550</v>
      </c>
      <c r="H20" s="135"/>
      <c r="J20" s="131">
        <f t="shared" si="3"/>
        <v>26.666666666666668</v>
      </c>
    </row>
  </sheetData>
  <mergeCells count="12">
    <mergeCell ref="H9:H12"/>
    <mergeCell ref="H13:H19"/>
    <mergeCell ref="E4:E5"/>
    <mergeCell ref="G4:G5"/>
    <mergeCell ref="A1:H1"/>
    <mergeCell ref="A2:H2"/>
    <mergeCell ref="A4:A5"/>
    <mergeCell ref="B4:B5"/>
    <mergeCell ref="C4:C5"/>
    <mergeCell ref="D4:D5"/>
    <mergeCell ref="H4:H5"/>
    <mergeCell ref="F4:F5"/>
  </mergeCells>
  <pageMargins left="0.7" right="0.48" top="0.75" bottom="0.75" header="0.3" footer="0.3"/>
  <pageSetup paperSize="9" orientation="landscape"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
  <sheetViews>
    <sheetView workbookViewId="0">
      <selection activeCell="A2" sqref="A2:F2"/>
    </sheetView>
  </sheetViews>
  <sheetFormatPr defaultColWidth="9.125" defaultRowHeight="15.75"/>
  <cols>
    <col min="1" max="1" width="5.875" style="149" customWidth="1"/>
    <col min="2" max="2" width="25.875" style="150" customWidth="1"/>
    <col min="3" max="3" width="12" style="151" customWidth="1"/>
    <col min="4" max="4" width="14.625" style="152" customWidth="1"/>
    <col min="5" max="5" width="10.125" style="152" hidden="1" customWidth="1"/>
    <col min="6" max="6" width="20.375" style="150" customWidth="1"/>
    <col min="7" max="7" width="9.125" style="150" hidden="1" customWidth="1"/>
    <col min="8" max="8" width="10.375" style="150" hidden="1" customWidth="1"/>
    <col min="9" max="12" width="0" style="150" hidden="1" customWidth="1"/>
    <col min="13" max="13" width="7.375" style="150" hidden="1" customWidth="1"/>
    <col min="14" max="18" width="0" style="150" hidden="1" customWidth="1"/>
    <col min="19" max="16384" width="9.125" style="150"/>
  </cols>
  <sheetData>
    <row r="1" spans="1:15" s="111" customFormat="1" ht="39" customHeight="1">
      <c r="A1" s="187" t="s">
        <v>534</v>
      </c>
      <c r="B1" s="187"/>
      <c r="C1" s="187"/>
      <c r="D1" s="187"/>
      <c r="E1" s="187"/>
      <c r="F1" s="187"/>
    </row>
    <row r="2" spans="1:15" s="111" customFormat="1">
      <c r="A2" s="167" t="s">
        <v>465</v>
      </c>
      <c r="B2" s="167"/>
      <c r="C2" s="167"/>
      <c r="D2" s="167"/>
      <c r="E2" s="167"/>
      <c r="F2" s="167"/>
    </row>
    <row r="3" spans="1:15" s="111" customFormat="1">
      <c r="A3" s="105"/>
      <c r="B3" s="112"/>
      <c r="C3" s="113"/>
      <c r="D3" s="114"/>
      <c r="E3" s="114"/>
      <c r="F3" s="115" t="s">
        <v>140</v>
      </c>
    </row>
    <row r="4" spans="1:15" s="105" customFormat="1" ht="15.6" customHeight="1">
      <c r="A4" s="205" t="s">
        <v>1</v>
      </c>
      <c r="B4" s="205" t="s">
        <v>2</v>
      </c>
      <c r="C4" s="205" t="s">
        <v>151</v>
      </c>
      <c r="D4" s="204" t="s">
        <v>466</v>
      </c>
      <c r="E4" s="204" t="s">
        <v>531</v>
      </c>
      <c r="F4" s="206" t="s">
        <v>468</v>
      </c>
    </row>
    <row r="5" spans="1:15" s="105" customFormat="1" ht="86.45" customHeight="1">
      <c r="A5" s="205"/>
      <c r="B5" s="205"/>
      <c r="C5" s="205"/>
      <c r="D5" s="204"/>
      <c r="E5" s="204"/>
      <c r="F5" s="206"/>
    </row>
    <row r="6" spans="1:15" s="105" customFormat="1" ht="31.5">
      <c r="A6" s="164" t="s">
        <v>5</v>
      </c>
      <c r="B6" s="164" t="s">
        <v>533</v>
      </c>
      <c r="C6" s="164"/>
      <c r="D6" s="160">
        <f>SUM(D7:D13)</f>
        <v>1400</v>
      </c>
      <c r="E6" s="160">
        <f>SUM(E7:E13)</f>
        <v>1400</v>
      </c>
      <c r="F6" s="165"/>
      <c r="H6" s="105" t="e">
        <f>E6+#REF!+#REF!</f>
        <v>#REF!</v>
      </c>
    </row>
    <row r="7" spans="1:15" s="131" customFormat="1" ht="31.5">
      <c r="A7" s="162">
        <v>1</v>
      </c>
      <c r="B7" s="128" t="s">
        <v>535</v>
      </c>
      <c r="C7" s="129" t="s">
        <v>240</v>
      </c>
      <c r="D7" s="130">
        <v>150</v>
      </c>
      <c r="E7" s="130">
        <f>D7</f>
        <v>150</v>
      </c>
      <c r="F7" s="207" t="s">
        <v>547</v>
      </c>
    </row>
    <row r="8" spans="1:15" s="131" customFormat="1" ht="31.5">
      <c r="A8" s="162">
        <v>2</v>
      </c>
      <c r="B8" s="128" t="s">
        <v>536</v>
      </c>
      <c r="C8" s="129" t="s">
        <v>152</v>
      </c>
      <c r="D8" s="130">
        <v>250</v>
      </c>
      <c r="E8" s="130">
        <f>D8</f>
        <v>250</v>
      </c>
      <c r="F8" s="207"/>
      <c r="I8" s="131">
        <v>4000</v>
      </c>
    </row>
    <row r="9" spans="1:15" s="131" customFormat="1" ht="31.5">
      <c r="A9" s="162">
        <v>3</v>
      </c>
      <c r="B9" s="166" t="s">
        <v>537</v>
      </c>
      <c r="C9" s="129" t="s">
        <v>278</v>
      </c>
      <c r="D9" s="153">
        <v>200</v>
      </c>
      <c r="E9" s="153">
        <f>D9</f>
        <v>200</v>
      </c>
      <c r="F9" s="207"/>
      <c r="G9" s="131">
        <v>1000000</v>
      </c>
      <c r="I9" s="131">
        <v>1500</v>
      </c>
    </row>
    <row r="10" spans="1:15" s="131" customFormat="1" ht="31.5">
      <c r="A10" s="162">
        <v>4</v>
      </c>
      <c r="B10" s="166" t="s">
        <v>538</v>
      </c>
      <c r="C10" s="129" t="s">
        <v>539</v>
      </c>
      <c r="D10" s="153">
        <v>200</v>
      </c>
      <c r="E10" s="153">
        <f>D10</f>
        <v>200</v>
      </c>
      <c r="F10" s="207"/>
      <c r="G10" s="131">
        <v>1000000</v>
      </c>
      <c r="I10" s="131">
        <f>I8-I9</f>
        <v>2500</v>
      </c>
    </row>
    <row r="11" spans="1:15" s="131" customFormat="1" ht="31.5">
      <c r="A11" s="162">
        <v>5</v>
      </c>
      <c r="B11" s="166" t="s">
        <v>540</v>
      </c>
      <c r="C11" s="129" t="s">
        <v>262</v>
      </c>
      <c r="D11" s="153">
        <v>200</v>
      </c>
      <c r="E11" s="153">
        <v>200</v>
      </c>
      <c r="F11" s="207"/>
      <c r="G11" s="131">
        <v>1000000</v>
      </c>
      <c r="M11" s="131">
        <v>100</v>
      </c>
    </row>
    <row r="12" spans="1:15" s="131" customFormat="1" ht="31.5">
      <c r="A12" s="162">
        <v>7</v>
      </c>
      <c r="B12" s="166" t="s">
        <v>541</v>
      </c>
      <c r="C12" s="129" t="s">
        <v>255</v>
      </c>
      <c r="D12" s="153">
        <v>200</v>
      </c>
      <c r="E12" s="153">
        <f>D12</f>
        <v>200</v>
      </c>
      <c r="F12" s="207"/>
      <c r="G12" s="131">
        <v>1000000</v>
      </c>
      <c r="H12" s="131" t="e">
        <f>#REF!*100/D12</f>
        <v>#REF!</v>
      </c>
      <c r="M12" s="131">
        <v>90</v>
      </c>
      <c r="N12" s="131">
        <v>1000</v>
      </c>
      <c r="O12" s="131">
        <v>60</v>
      </c>
    </row>
    <row r="13" spans="1:15" s="131" customFormat="1" ht="47.25">
      <c r="A13" s="162">
        <v>8</v>
      </c>
      <c r="B13" s="166" t="s">
        <v>543</v>
      </c>
      <c r="C13" s="129" t="s">
        <v>277</v>
      </c>
      <c r="D13" s="153">
        <f>E13</f>
        <v>200</v>
      </c>
      <c r="E13" s="153">
        <v>200</v>
      </c>
      <c r="F13" s="207"/>
      <c r="G13" s="131">
        <v>1000000</v>
      </c>
      <c r="H13" s="131" t="e">
        <f>#REF!*100/D13</f>
        <v>#REF!</v>
      </c>
      <c r="M13" s="131" t="s">
        <v>542</v>
      </c>
    </row>
  </sheetData>
  <mergeCells count="9">
    <mergeCell ref="F7:F13"/>
    <mergeCell ref="A1:F1"/>
    <mergeCell ref="A2:F2"/>
    <mergeCell ref="A4:A5"/>
    <mergeCell ref="B4:B5"/>
    <mergeCell ref="C4:C5"/>
    <mergeCell ref="D4:D5"/>
    <mergeCell ref="E4:E5"/>
    <mergeCell ref="F4:F5"/>
  </mergeCell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25"/>
  <sheetViews>
    <sheetView zoomScale="85" zoomScaleNormal="85" workbookViewId="0">
      <selection activeCell="X8" sqref="X8"/>
    </sheetView>
  </sheetViews>
  <sheetFormatPr defaultColWidth="9.125" defaultRowHeight="12.75"/>
  <cols>
    <col min="1" max="1" width="5.875" style="64" customWidth="1"/>
    <col min="2" max="2" width="28.875" style="95" customWidth="1"/>
    <col min="3" max="4" width="14.25" style="40" hidden="1" customWidth="1"/>
    <col min="5" max="5" width="12" style="40" hidden="1" customWidth="1"/>
    <col min="6" max="8" width="8.625" style="40" hidden="1" customWidth="1"/>
    <col min="9" max="16" width="10" style="40" hidden="1" customWidth="1"/>
    <col min="17" max="17" width="10.75" style="40" hidden="1" customWidth="1"/>
    <col min="18" max="18" width="8.25" style="65" customWidth="1"/>
    <col min="19" max="19" width="9.625" style="40" customWidth="1"/>
    <col min="20" max="20" width="6.125" style="40" customWidth="1"/>
    <col min="21" max="23" width="9.25" style="66" customWidth="1"/>
    <col min="24" max="24" width="9" style="66" customWidth="1"/>
    <col min="25" max="25" width="6" style="66" customWidth="1"/>
    <col min="26" max="26" width="8.75" style="66" customWidth="1"/>
    <col min="27" max="27" width="7.875" style="66" customWidth="1"/>
    <col min="28" max="28" width="8.375" style="66" customWidth="1"/>
    <col min="29" max="29" width="7.75" style="40" hidden="1" customWidth="1"/>
    <col min="30" max="30" width="9.25" style="40" hidden="1" customWidth="1"/>
    <col min="31" max="31" width="6.75" style="40" hidden="1" customWidth="1"/>
    <col min="32" max="32" width="5.875" style="40" hidden="1" customWidth="1"/>
    <col min="33" max="190" width="0" style="40" hidden="1" customWidth="1"/>
    <col min="191" max="16384" width="9.125" style="40"/>
  </cols>
  <sheetData>
    <row r="1" spans="1:193" s="41" customFormat="1" ht="76.150000000000006" customHeight="1">
      <c r="A1" s="187" t="s">
        <v>544</v>
      </c>
      <c r="B1" s="187"/>
      <c r="C1" s="187"/>
      <c r="D1" s="187"/>
      <c r="E1" s="187"/>
      <c r="F1" s="187"/>
      <c r="G1" s="187"/>
      <c r="H1" s="187"/>
      <c r="I1" s="187"/>
      <c r="J1" s="187"/>
      <c r="K1" s="187"/>
      <c r="L1" s="187"/>
      <c r="M1" s="187"/>
      <c r="N1" s="187"/>
      <c r="O1" s="187"/>
      <c r="P1" s="187"/>
      <c r="Q1" s="187"/>
      <c r="R1" s="187"/>
      <c r="S1" s="187"/>
      <c r="T1" s="187"/>
      <c r="U1" s="187"/>
      <c r="V1" s="187"/>
      <c r="W1" s="187"/>
      <c r="X1" s="187"/>
      <c r="Y1" s="187"/>
      <c r="Z1" s="187"/>
      <c r="AA1" s="187"/>
      <c r="AB1" s="187"/>
      <c r="AC1" s="187"/>
      <c r="AD1" s="187"/>
      <c r="AE1" s="187"/>
      <c r="AF1" s="187"/>
    </row>
    <row r="2" spans="1:193" s="41" customFormat="1" ht="31.5" customHeight="1">
      <c r="A2" s="167" t="s">
        <v>425</v>
      </c>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row>
    <row r="3" spans="1:193" s="41" customFormat="1" ht="26.1" customHeight="1">
      <c r="A3" s="42"/>
      <c r="B3" s="43"/>
      <c r="C3" s="43"/>
      <c r="D3" s="43"/>
      <c r="E3" s="43"/>
      <c r="F3" s="43"/>
      <c r="G3" s="43"/>
      <c r="H3" s="43"/>
      <c r="I3" s="43"/>
      <c r="J3" s="43"/>
      <c r="K3" s="43"/>
      <c r="L3" s="43"/>
      <c r="M3" s="43"/>
      <c r="N3" s="43"/>
      <c r="R3" s="44"/>
      <c r="U3" s="45"/>
      <c r="V3" s="45"/>
      <c r="W3" s="45"/>
      <c r="X3" s="45"/>
      <c r="Y3" s="45"/>
      <c r="Z3" s="45"/>
      <c r="AA3" s="45"/>
      <c r="AB3" s="45"/>
      <c r="AE3" s="170" t="s">
        <v>0</v>
      </c>
      <c r="AF3" s="170"/>
    </row>
    <row r="4" spans="1:193" s="42" customFormat="1" ht="53.45" customHeight="1">
      <c r="A4" s="174" t="s">
        <v>1</v>
      </c>
      <c r="B4" s="174" t="s">
        <v>2</v>
      </c>
      <c r="C4" s="174" t="s">
        <v>80</v>
      </c>
      <c r="D4" s="174" t="s">
        <v>81</v>
      </c>
      <c r="E4" s="174" t="s">
        <v>3</v>
      </c>
      <c r="F4" s="174" t="s">
        <v>22</v>
      </c>
      <c r="G4" s="174" t="s">
        <v>59</v>
      </c>
      <c r="H4" s="174" t="s">
        <v>77</v>
      </c>
      <c r="I4" s="183" t="s">
        <v>70</v>
      </c>
      <c r="J4" s="183"/>
      <c r="K4" s="183"/>
      <c r="L4" s="183"/>
      <c r="M4" s="183"/>
      <c r="N4" s="183"/>
      <c r="O4" s="192" t="s">
        <v>29</v>
      </c>
      <c r="P4" s="193"/>
      <c r="Q4" s="194"/>
      <c r="R4" s="174" t="s">
        <v>151</v>
      </c>
      <c r="S4" s="168" t="s">
        <v>72</v>
      </c>
      <c r="T4" s="169"/>
      <c r="U4" s="169"/>
      <c r="V4" s="169"/>
      <c r="W4" s="191"/>
      <c r="X4" s="168" t="s">
        <v>71</v>
      </c>
      <c r="Y4" s="169"/>
      <c r="Z4" s="169"/>
      <c r="AA4" s="169"/>
      <c r="AB4" s="169"/>
      <c r="AC4" s="168" t="s">
        <v>317</v>
      </c>
      <c r="AD4" s="169"/>
      <c r="AE4" s="169"/>
      <c r="AF4" s="177" t="s">
        <v>4</v>
      </c>
    </row>
    <row r="5" spans="1:193" s="46" customFormat="1" ht="30" customHeight="1">
      <c r="A5" s="175"/>
      <c r="B5" s="175"/>
      <c r="C5" s="175"/>
      <c r="D5" s="175"/>
      <c r="E5" s="175"/>
      <c r="F5" s="175"/>
      <c r="G5" s="175"/>
      <c r="H5" s="175"/>
      <c r="I5" s="183" t="s">
        <v>60</v>
      </c>
      <c r="J5" s="183" t="s">
        <v>74</v>
      </c>
      <c r="K5" s="183"/>
      <c r="L5" s="183"/>
      <c r="M5" s="183"/>
      <c r="N5" s="183"/>
      <c r="O5" s="174" t="s">
        <v>23</v>
      </c>
      <c r="P5" s="183" t="s">
        <v>24</v>
      </c>
      <c r="Q5" s="183"/>
      <c r="R5" s="175"/>
      <c r="S5" s="174" t="s">
        <v>23</v>
      </c>
      <c r="T5" s="183" t="s">
        <v>24</v>
      </c>
      <c r="U5" s="183"/>
      <c r="V5" s="181" t="s">
        <v>26</v>
      </c>
      <c r="W5" s="182"/>
      <c r="X5" s="172" t="s">
        <v>23</v>
      </c>
      <c r="Y5" s="171" t="s">
        <v>24</v>
      </c>
      <c r="Z5" s="171"/>
      <c r="AA5" s="181" t="s">
        <v>26</v>
      </c>
      <c r="AB5" s="182"/>
      <c r="AC5" s="174" t="s">
        <v>46</v>
      </c>
      <c r="AD5" s="174" t="s">
        <v>76</v>
      </c>
      <c r="AE5" s="174" t="s">
        <v>41</v>
      </c>
      <c r="AF5" s="178"/>
    </row>
    <row r="6" spans="1:193" s="46" customFormat="1" ht="8.4499999999999993" customHeight="1">
      <c r="A6" s="175"/>
      <c r="B6" s="175"/>
      <c r="C6" s="175"/>
      <c r="D6" s="175"/>
      <c r="E6" s="175"/>
      <c r="F6" s="175"/>
      <c r="G6" s="175"/>
      <c r="H6" s="175"/>
      <c r="I6" s="183"/>
      <c r="J6" s="183" t="s">
        <v>23</v>
      </c>
      <c r="K6" s="183" t="s">
        <v>24</v>
      </c>
      <c r="L6" s="183"/>
      <c r="M6" s="183" t="s">
        <v>26</v>
      </c>
      <c r="N6" s="183"/>
      <c r="O6" s="175"/>
      <c r="P6" s="183" t="s">
        <v>25</v>
      </c>
      <c r="Q6" s="183" t="s">
        <v>78</v>
      </c>
      <c r="R6" s="175"/>
      <c r="S6" s="175"/>
      <c r="T6" s="183" t="s">
        <v>25</v>
      </c>
      <c r="U6" s="171" t="s">
        <v>78</v>
      </c>
      <c r="V6" s="172" t="s">
        <v>27</v>
      </c>
      <c r="W6" s="172" t="s">
        <v>28</v>
      </c>
      <c r="X6" s="180"/>
      <c r="Y6" s="171" t="s">
        <v>25</v>
      </c>
      <c r="Z6" s="171" t="s">
        <v>78</v>
      </c>
      <c r="AA6" s="172" t="s">
        <v>27</v>
      </c>
      <c r="AB6" s="172" t="s">
        <v>28</v>
      </c>
      <c r="AC6" s="175"/>
      <c r="AD6" s="175"/>
      <c r="AE6" s="175"/>
      <c r="AF6" s="178"/>
    </row>
    <row r="7" spans="1:193" s="46" customFormat="1" ht="57" customHeight="1">
      <c r="A7" s="176"/>
      <c r="B7" s="176"/>
      <c r="C7" s="176"/>
      <c r="D7" s="176"/>
      <c r="E7" s="176"/>
      <c r="F7" s="176"/>
      <c r="G7" s="176"/>
      <c r="H7" s="176"/>
      <c r="I7" s="183"/>
      <c r="J7" s="183"/>
      <c r="K7" s="96" t="s">
        <v>25</v>
      </c>
      <c r="L7" s="96" t="s">
        <v>79</v>
      </c>
      <c r="M7" s="96" t="s">
        <v>27</v>
      </c>
      <c r="N7" s="96" t="s">
        <v>28</v>
      </c>
      <c r="O7" s="176"/>
      <c r="P7" s="183"/>
      <c r="Q7" s="183"/>
      <c r="R7" s="176"/>
      <c r="S7" s="176"/>
      <c r="T7" s="183"/>
      <c r="U7" s="171"/>
      <c r="V7" s="173"/>
      <c r="W7" s="173"/>
      <c r="X7" s="173"/>
      <c r="Y7" s="171"/>
      <c r="Z7" s="171"/>
      <c r="AA7" s="173"/>
      <c r="AB7" s="173"/>
      <c r="AC7" s="176"/>
      <c r="AD7" s="176"/>
      <c r="AE7" s="176"/>
      <c r="AF7" s="179"/>
      <c r="GK7" s="46">
        <f>S8+'PL2 dự án xã quyết định'!S8</f>
        <v>3426230</v>
      </c>
    </row>
    <row r="8" spans="1:193" s="104" customFormat="1" ht="26.1" customHeight="1">
      <c r="A8" s="97"/>
      <c r="B8" s="98" t="s">
        <v>30</v>
      </c>
      <c r="C8" s="99"/>
      <c r="D8" s="99"/>
      <c r="E8" s="100"/>
      <c r="F8" s="100"/>
      <c r="G8" s="100"/>
      <c r="H8" s="100"/>
      <c r="I8" s="100"/>
      <c r="J8" s="100"/>
      <c r="K8" s="100"/>
      <c r="L8" s="100"/>
      <c r="M8" s="100"/>
      <c r="N8" s="100"/>
      <c r="O8" s="100"/>
      <c r="P8" s="100"/>
      <c r="Q8" s="100"/>
      <c r="R8" s="97"/>
      <c r="S8" s="101">
        <f t="shared" ref="S8:AB8" si="0">S9+S12+S15+S20+S22+S24</f>
        <v>2135000</v>
      </c>
      <c r="T8" s="101">
        <f t="shared" si="0"/>
        <v>0</v>
      </c>
      <c r="U8" s="101">
        <f t="shared" si="0"/>
        <v>2135000</v>
      </c>
      <c r="V8" s="101">
        <f t="shared" si="0"/>
        <v>2054750</v>
      </c>
      <c r="W8" s="101">
        <f t="shared" si="0"/>
        <v>80250</v>
      </c>
      <c r="X8" s="101">
        <f t="shared" si="0"/>
        <v>385000</v>
      </c>
      <c r="Y8" s="101">
        <f t="shared" si="0"/>
        <v>0</v>
      </c>
      <c r="Z8" s="101">
        <f t="shared" si="0"/>
        <v>385000</v>
      </c>
      <c r="AA8" s="101">
        <f t="shared" si="0"/>
        <v>364400</v>
      </c>
      <c r="AB8" s="101">
        <f t="shared" si="0"/>
        <v>20600</v>
      </c>
      <c r="AC8" s="102"/>
      <c r="AD8" s="102"/>
      <c r="AE8" s="100"/>
      <c r="AF8" s="100"/>
      <c r="AG8" s="103">
        <f>W8+V8</f>
        <v>2135000</v>
      </c>
      <c r="AH8" s="103">
        <f>AB8+AA8</f>
        <v>385000</v>
      </c>
      <c r="AK8" s="103">
        <f>W8+V8</f>
        <v>2135000</v>
      </c>
      <c r="AL8" s="103">
        <f>AB8+AA8</f>
        <v>385000</v>
      </c>
      <c r="AM8" s="103">
        <f>W8+V8</f>
        <v>2135000</v>
      </c>
      <c r="AN8" s="103">
        <f>AB8+AA8</f>
        <v>385000</v>
      </c>
      <c r="AP8" s="103">
        <f>W8+V8</f>
        <v>2135000</v>
      </c>
      <c r="AQ8" s="103">
        <f>AB8+AA8</f>
        <v>385000</v>
      </c>
      <c r="AS8" s="103">
        <f>W8+V8</f>
        <v>2135000</v>
      </c>
      <c r="AT8" s="103">
        <f>AB8+AA8</f>
        <v>385000</v>
      </c>
    </row>
    <row r="9" spans="1:193" s="78" customFormat="1" ht="26.1" customHeight="1">
      <c r="A9" s="73" t="s">
        <v>5</v>
      </c>
      <c r="B9" s="90" t="s">
        <v>20</v>
      </c>
      <c r="C9" s="74"/>
      <c r="D9" s="74"/>
      <c r="E9" s="75"/>
      <c r="F9" s="75"/>
      <c r="G9" s="75"/>
      <c r="H9" s="75"/>
      <c r="I9" s="75"/>
      <c r="J9" s="75"/>
      <c r="K9" s="75"/>
      <c r="L9" s="75"/>
      <c r="M9" s="75"/>
      <c r="N9" s="75"/>
      <c r="O9" s="75"/>
      <c r="P9" s="75"/>
      <c r="Q9" s="75"/>
      <c r="R9" s="73"/>
      <c r="S9" s="76">
        <f>S10+S11</f>
        <v>530000</v>
      </c>
      <c r="T9" s="76">
        <f t="shared" ref="T9:AA9" si="1">T10+T11</f>
        <v>0</v>
      </c>
      <c r="U9" s="76">
        <f t="shared" si="1"/>
        <v>530000</v>
      </c>
      <c r="V9" s="76">
        <f t="shared" si="1"/>
        <v>507500</v>
      </c>
      <c r="W9" s="76">
        <f t="shared" si="1"/>
        <v>22500</v>
      </c>
      <c r="X9" s="76">
        <f t="shared" si="1"/>
        <v>48000</v>
      </c>
      <c r="Y9" s="76">
        <f t="shared" si="1"/>
        <v>0</v>
      </c>
      <c r="Z9" s="76">
        <f t="shared" si="1"/>
        <v>48000</v>
      </c>
      <c r="AA9" s="76">
        <f t="shared" si="1"/>
        <v>48000</v>
      </c>
      <c r="AB9" s="76">
        <f>SUM(AB10:AB10)</f>
        <v>0</v>
      </c>
      <c r="AC9" s="75"/>
      <c r="AD9" s="75"/>
      <c r="AE9" s="75"/>
      <c r="AF9" s="75"/>
      <c r="AP9" s="107">
        <f>W9+V9</f>
        <v>530000</v>
      </c>
      <c r="AQ9" s="107">
        <f>AB9+AA9</f>
        <v>48000</v>
      </c>
    </row>
    <row r="10" spans="1:193" s="59" customFormat="1" ht="62.45" customHeight="1">
      <c r="A10" s="54">
        <v>1</v>
      </c>
      <c r="B10" s="63" t="s">
        <v>257</v>
      </c>
      <c r="C10" s="55"/>
      <c r="D10" s="55"/>
      <c r="E10" s="56"/>
      <c r="F10" s="56"/>
      <c r="G10" s="56"/>
      <c r="H10" s="56"/>
      <c r="I10" s="56"/>
      <c r="J10" s="56"/>
      <c r="K10" s="56"/>
      <c r="L10" s="56"/>
      <c r="M10" s="56"/>
      <c r="N10" s="56"/>
      <c r="O10" s="56"/>
      <c r="P10" s="56"/>
      <c r="Q10" s="56"/>
      <c r="R10" s="54" t="s">
        <v>248</v>
      </c>
      <c r="S10" s="57">
        <f t="shared" ref="S10" si="2">T10+U10</f>
        <v>80000</v>
      </c>
      <c r="T10" s="58"/>
      <c r="U10" s="57">
        <v>80000</v>
      </c>
      <c r="V10" s="57">
        <f>U10</f>
        <v>80000</v>
      </c>
      <c r="W10" s="57"/>
      <c r="X10" s="57">
        <f>Y10+Z10</f>
        <v>48000</v>
      </c>
      <c r="Y10" s="57"/>
      <c r="Z10" s="57">
        <f>S10*0.6</f>
        <v>48000</v>
      </c>
      <c r="AA10" s="57">
        <f>Z10</f>
        <v>48000</v>
      </c>
      <c r="AB10" s="57"/>
      <c r="AC10" s="56"/>
      <c r="AD10" s="56"/>
      <c r="AE10" s="56"/>
      <c r="AF10" s="56"/>
    </row>
    <row r="11" spans="1:193" s="59" customFormat="1" ht="42.6" customHeight="1">
      <c r="A11" s="54">
        <v>2</v>
      </c>
      <c r="B11" s="63" t="s">
        <v>449</v>
      </c>
      <c r="C11" s="55"/>
      <c r="D11" s="55"/>
      <c r="E11" s="56"/>
      <c r="F11" s="56"/>
      <c r="G11" s="56"/>
      <c r="H11" s="56"/>
      <c r="I11" s="56"/>
      <c r="J11" s="56"/>
      <c r="K11" s="56"/>
      <c r="L11" s="56"/>
      <c r="M11" s="56"/>
      <c r="N11" s="56"/>
      <c r="O11" s="56"/>
      <c r="P11" s="56"/>
      <c r="Q11" s="56"/>
      <c r="R11" s="54" t="s">
        <v>248</v>
      </c>
      <c r="S11" s="57">
        <v>450000</v>
      </c>
      <c r="T11" s="58"/>
      <c r="U11" s="57">
        <f>S11</f>
        <v>450000</v>
      </c>
      <c r="V11" s="57">
        <f>U11*95%</f>
        <v>427500</v>
      </c>
      <c r="W11" s="57">
        <f>U11*5%</f>
        <v>22500</v>
      </c>
      <c r="X11" s="57"/>
      <c r="Y11" s="57"/>
      <c r="Z11" s="57"/>
      <c r="AA11" s="57"/>
      <c r="AB11" s="57"/>
      <c r="AC11" s="56"/>
      <c r="AD11" s="56"/>
      <c r="AE11" s="56"/>
      <c r="AF11" s="56"/>
    </row>
    <row r="12" spans="1:193" s="78" customFormat="1" ht="26.1" customHeight="1">
      <c r="A12" s="106" t="s">
        <v>9</v>
      </c>
      <c r="B12" s="90" t="s">
        <v>62</v>
      </c>
      <c r="C12" s="74"/>
      <c r="D12" s="74"/>
      <c r="E12" s="75"/>
      <c r="F12" s="75"/>
      <c r="G12" s="75"/>
      <c r="H12" s="75"/>
      <c r="I12" s="75"/>
      <c r="J12" s="75"/>
      <c r="K12" s="75"/>
      <c r="L12" s="75"/>
      <c r="M12" s="75"/>
      <c r="N12" s="75"/>
      <c r="O12" s="75"/>
      <c r="P12" s="75"/>
      <c r="Q12" s="75"/>
      <c r="R12" s="73"/>
      <c r="S12" s="76">
        <f t="shared" ref="S12:AB12" si="3">SUM(S13:S14)</f>
        <v>455000</v>
      </c>
      <c r="T12" s="76">
        <f t="shared" si="3"/>
        <v>0</v>
      </c>
      <c r="U12" s="76">
        <f t="shared" si="3"/>
        <v>455000</v>
      </c>
      <c r="V12" s="76">
        <f t="shared" si="3"/>
        <v>432250</v>
      </c>
      <c r="W12" s="76">
        <f t="shared" si="3"/>
        <v>22750</v>
      </c>
      <c r="X12" s="76">
        <f t="shared" si="3"/>
        <v>187000</v>
      </c>
      <c r="Y12" s="76">
        <f t="shared" si="3"/>
        <v>0</v>
      </c>
      <c r="Z12" s="76">
        <f t="shared" si="3"/>
        <v>187000</v>
      </c>
      <c r="AA12" s="76">
        <f t="shared" si="3"/>
        <v>177650</v>
      </c>
      <c r="AB12" s="76">
        <f t="shared" si="3"/>
        <v>9350</v>
      </c>
      <c r="AC12" s="79"/>
      <c r="AD12" s="75"/>
      <c r="AE12" s="75"/>
      <c r="AF12" s="75"/>
      <c r="AP12" s="107">
        <f>W12+V12</f>
        <v>455000</v>
      </c>
      <c r="AQ12" s="107">
        <f>AB12+AA12</f>
        <v>187000</v>
      </c>
    </row>
    <row r="13" spans="1:193" s="59" customFormat="1" ht="51" customHeight="1">
      <c r="A13" s="54">
        <v>1</v>
      </c>
      <c r="B13" s="63" t="s">
        <v>423</v>
      </c>
      <c r="C13" s="55"/>
      <c r="D13" s="55"/>
      <c r="E13" s="56"/>
      <c r="F13" s="56"/>
      <c r="G13" s="56"/>
      <c r="H13" s="56"/>
      <c r="I13" s="56"/>
      <c r="J13" s="56"/>
      <c r="K13" s="56"/>
      <c r="L13" s="56"/>
      <c r="M13" s="56"/>
      <c r="N13" s="56"/>
      <c r="O13" s="56"/>
      <c r="P13" s="56"/>
      <c r="Q13" s="56"/>
      <c r="R13" s="54" t="s">
        <v>152</v>
      </c>
      <c r="S13" s="57">
        <v>400000</v>
      </c>
      <c r="T13" s="58"/>
      <c r="U13" s="57">
        <f>S13</f>
        <v>400000</v>
      </c>
      <c r="V13" s="57">
        <f>U13*95%</f>
        <v>380000</v>
      </c>
      <c r="W13" s="57">
        <f>U13*5%</f>
        <v>20000</v>
      </c>
      <c r="X13" s="57">
        <f>S13*40%</f>
        <v>160000</v>
      </c>
      <c r="Y13" s="57"/>
      <c r="Z13" s="57">
        <f>X13</f>
        <v>160000</v>
      </c>
      <c r="AA13" s="57">
        <f>Z13*95%</f>
        <v>152000</v>
      </c>
      <c r="AB13" s="57">
        <f>Z13*5%</f>
        <v>8000</v>
      </c>
      <c r="AC13" s="56"/>
      <c r="AD13" s="56"/>
      <c r="AE13" s="56"/>
      <c r="AF13" s="56"/>
      <c r="AQ13" s="108">
        <f>AB13+AA13</f>
        <v>160000</v>
      </c>
    </row>
    <row r="14" spans="1:193" s="59" customFormat="1" ht="31.15" customHeight="1">
      <c r="A14" s="54">
        <v>3</v>
      </c>
      <c r="B14" s="63" t="s">
        <v>450</v>
      </c>
      <c r="C14" s="55"/>
      <c r="D14" s="55"/>
      <c r="E14" s="56"/>
      <c r="F14" s="56"/>
      <c r="G14" s="56"/>
      <c r="H14" s="56"/>
      <c r="I14" s="56"/>
      <c r="J14" s="56"/>
      <c r="K14" s="56"/>
      <c r="L14" s="56"/>
      <c r="M14" s="56"/>
      <c r="N14" s="56"/>
      <c r="O14" s="56"/>
      <c r="P14" s="56"/>
      <c r="Q14" s="56"/>
      <c r="R14" s="54" t="s">
        <v>261</v>
      </c>
      <c r="S14" s="57">
        <v>55000</v>
      </c>
      <c r="T14" s="58"/>
      <c r="U14" s="57">
        <f t="shared" ref="U14" si="4">S14</f>
        <v>55000</v>
      </c>
      <c r="V14" s="57">
        <f>U14*95%</f>
        <v>52250</v>
      </c>
      <c r="W14" s="57">
        <f>U14*5%</f>
        <v>2750</v>
      </c>
      <c r="X14" s="57">
        <f>Z14</f>
        <v>27000</v>
      </c>
      <c r="Y14" s="57"/>
      <c r="Z14" s="57">
        <v>27000</v>
      </c>
      <c r="AA14" s="57">
        <f>Z14*95%</f>
        <v>25650</v>
      </c>
      <c r="AB14" s="57">
        <f>Z14*5%</f>
        <v>1350</v>
      </c>
      <c r="AC14" s="56"/>
      <c r="AD14" s="56"/>
      <c r="AE14" s="56"/>
      <c r="AF14" s="56"/>
      <c r="AQ14" s="108">
        <f>AB14+AA14</f>
        <v>27000</v>
      </c>
    </row>
    <row r="15" spans="1:193" s="78" customFormat="1" ht="26.1" customHeight="1">
      <c r="A15" s="106" t="s">
        <v>9</v>
      </c>
      <c r="B15" s="90" t="s">
        <v>64</v>
      </c>
      <c r="C15" s="74"/>
      <c r="D15" s="74"/>
      <c r="E15" s="75"/>
      <c r="F15" s="75"/>
      <c r="G15" s="75"/>
      <c r="H15" s="75"/>
      <c r="I15" s="75"/>
      <c r="J15" s="75"/>
      <c r="K15" s="75"/>
      <c r="L15" s="75"/>
      <c r="M15" s="75"/>
      <c r="N15" s="75"/>
      <c r="O15" s="75"/>
      <c r="P15" s="75"/>
      <c r="Q15" s="75"/>
      <c r="R15" s="73"/>
      <c r="S15" s="76">
        <f>SUM(S16:S19)</f>
        <v>850000</v>
      </c>
      <c r="T15" s="76">
        <f t="shared" ref="T15:AA15" si="5">SUM(T16:T19)</f>
        <v>0</v>
      </c>
      <c r="U15" s="76">
        <f t="shared" si="5"/>
        <v>850000</v>
      </c>
      <c r="V15" s="76">
        <f t="shared" si="5"/>
        <v>822500</v>
      </c>
      <c r="W15" s="76">
        <f t="shared" si="5"/>
        <v>27500</v>
      </c>
      <c r="X15" s="76">
        <f t="shared" si="5"/>
        <v>75000</v>
      </c>
      <c r="Y15" s="76">
        <f t="shared" si="5"/>
        <v>0</v>
      </c>
      <c r="Z15" s="76">
        <f t="shared" si="5"/>
        <v>75000</v>
      </c>
      <c r="AA15" s="76">
        <f t="shared" si="5"/>
        <v>67500</v>
      </c>
      <c r="AB15" s="76">
        <f>SUM(AB16:AB19)</f>
        <v>7500</v>
      </c>
      <c r="AC15" s="79"/>
      <c r="AD15" s="75"/>
      <c r="AE15" s="75"/>
      <c r="AF15" s="75"/>
      <c r="AP15" s="107">
        <f>W15+V15</f>
        <v>850000</v>
      </c>
    </row>
    <row r="16" spans="1:193" s="59" customFormat="1" ht="26.1" customHeight="1">
      <c r="A16" s="61">
        <v>1</v>
      </c>
      <c r="B16" s="63" t="s">
        <v>451</v>
      </c>
      <c r="C16" s="55"/>
      <c r="D16" s="55"/>
      <c r="E16" s="56"/>
      <c r="F16" s="56"/>
      <c r="G16" s="56"/>
      <c r="H16" s="56"/>
      <c r="I16" s="56"/>
      <c r="J16" s="56"/>
      <c r="K16" s="56"/>
      <c r="L16" s="56"/>
      <c r="M16" s="56"/>
      <c r="N16" s="56"/>
      <c r="O16" s="56"/>
      <c r="P16" s="56"/>
      <c r="Q16" s="56"/>
      <c r="R16" s="54"/>
      <c r="S16" s="57">
        <v>150000</v>
      </c>
      <c r="T16" s="58"/>
      <c r="U16" s="57">
        <f>S16</f>
        <v>150000</v>
      </c>
      <c r="V16" s="57">
        <f>U16*95%</f>
        <v>142500</v>
      </c>
      <c r="W16" s="57">
        <f>U16*5%</f>
        <v>7500</v>
      </c>
      <c r="X16" s="57"/>
      <c r="Y16" s="57"/>
      <c r="Z16" s="57"/>
      <c r="AA16" s="57"/>
      <c r="AB16" s="57"/>
      <c r="AC16" s="60"/>
      <c r="AD16" s="56"/>
      <c r="AE16" s="56"/>
      <c r="AF16" s="56"/>
      <c r="AP16" s="108">
        <f>V16+W16</f>
        <v>150000</v>
      </c>
    </row>
    <row r="17" spans="1:16384" s="59" customFormat="1" ht="38.450000000000003" customHeight="1">
      <c r="A17" s="61">
        <v>2</v>
      </c>
      <c r="B17" s="63" t="s">
        <v>452</v>
      </c>
      <c r="C17" s="55"/>
      <c r="D17" s="55"/>
      <c r="E17" s="56"/>
      <c r="F17" s="56"/>
      <c r="G17" s="56"/>
      <c r="H17" s="56"/>
      <c r="I17" s="56"/>
      <c r="J17" s="56"/>
      <c r="K17" s="56"/>
      <c r="L17" s="56"/>
      <c r="M17" s="56"/>
      <c r="N17" s="56"/>
      <c r="O17" s="56"/>
      <c r="P17" s="56"/>
      <c r="Q17" s="56"/>
      <c r="R17" s="54" t="s">
        <v>238</v>
      </c>
      <c r="S17" s="57">
        <f t="shared" ref="S17:AY19" si="6">U17</f>
        <v>150000</v>
      </c>
      <c r="T17" s="58"/>
      <c r="U17" s="57">
        <v>150000</v>
      </c>
      <c r="V17" s="57">
        <f t="shared" ref="V17:V18" si="7">U17*95%</f>
        <v>142500</v>
      </c>
      <c r="W17" s="57">
        <f t="shared" ref="W17:W18" si="8">U17*5%</f>
        <v>7500</v>
      </c>
      <c r="X17" s="57">
        <f t="shared" ref="X17:BD19" si="9">Y17+Z17</f>
        <v>0</v>
      </c>
      <c r="Y17" s="57"/>
      <c r="Z17" s="57"/>
      <c r="AA17" s="57"/>
      <c r="AB17" s="57"/>
      <c r="AC17" s="56"/>
      <c r="AD17" s="56"/>
      <c r="AE17" s="56"/>
      <c r="AF17" s="56"/>
      <c r="AP17" s="108">
        <f t="shared" ref="AP17:AP18" si="10">V17+W17</f>
        <v>150000</v>
      </c>
    </row>
    <row r="18" spans="1:16384" s="59" customFormat="1" ht="31.9" customHeight="1">
      <c r="A18" s="61">
        <v>3</v>
      </c>
      <c r="B18" s="63" t="s">
        <v>315</v>
      </c>
      <c r="C18" s="55"/>
      <c r="D18" s="55"/>
      <c r="E18" s="56"/>
      <c r="F18" s="56"/>
      <c r="G18" s="56"/>
      <c r="H18" s="56"/>
      <c r="I18" s="56"/>
      <c r="J18" s="56"/>
      <c r="K18" s="56"/>
      <c r="L18" s="56"/>
      <c r="M18" s="56"/>
      <c r="N18" s="56"/>
      <c r="O18" s="56"/>
      <c r="P18" s="56"/>
      <c r="Q18" s="56"/>
      <c r="R18" s="54" t="s">
        <v>248</v>
      </c>
      <c r="S18" s="57">
        <f t="shared" si="6"/>
        <v>250000</v>
      </c>
      <c r="T18" s="58"/>
      <c r="U18" s="57">
        <v>250000</v>
      </c>
      <c r="V18" s="57">
        <f t="shared" si="7"/>
        <v>237500</v>
      </c>
      <c r="W18" s="57">
        <f t="shared" si="8"/>
        <v>12500</v>
      </c>
      <c r="X18" s="57">
        <f t="shared" si="9"/>
        <v>0</v>
      </c>
      <c r="Y18" s="57"/>
      <c r="Z18" s="57"/>
      <c r="AA18" s="57"/>
      <c r="AB18" s="57"/>
      <c r="AC18" s="56"/>
      <c r="AD18" s="56"/>
      <c r="AE18" s="56"/>
      <c r="AF18" s="56"/>
      <c r="AP18" s="108">
        <f t="shared" si="10"/>
        <v>250000</v>
      </c>
    </row>
    <row r="19" spans="1:16384" s="59" customFormat="1" ht="31.9" customHeight="1">
      <c r="A19" s="61">
        <v>4</v>
      </c>
      <c r="B19" s="63" t="s">
        <v>141</v>
      </c>
      <c r="C19" s="55"/>
      <c r="D19" s="55"/>
      <c r="E19" s="56"/>
      <c r="F19" s="56"/>
      <c r="G19" s="56"/>
      <c r="H19" s="56"/>
      <c r="I19" s="56"/>
      <c r="J19" s="56"/>
      <c r="K19" s="56"/>
      <c r="L19" s="56"/>
      <c r="M19" s="56"/>
      <c r="N19" s="56"/>
      <c r="O19" s="56"/>
      <c r="P19" s="56"/>
      <c r="Q19" s="56"/>
      <c r="R19" s="54" t="s">
        <v>247</v>
      </c>
      <c r="S19" s="57">
        <f t="shared" si="6"/>
        <v>300000</v>
      </c>
      <c r="T19" s="58"/>
      <c r="U19" s="57">
        <v>300000</v>
      </c>
      <c r="V19" s="57">
        <f t="shared" ref="V19:BB19" si="11">U19</f>
        <v>300000</v>
      </c>
      <c r="W19" s="57"/>
      <c r="X19" s="57">
        <f t="shared" si="9"/>
        <v>75000</v>
      </c>
      <c r="Y19" s="57"/>
      <c r="Z19" s="57">
        <f t="shared" ref="Z19:BF19" si="12">S19*0.25</f>
        <v>75000</v>
      </c>
      <c r="AA19" s="57">
        <f t="shared" ref="AA19:BG19" si="13">Z19*90%</f>
        <v>67500</v>
      </c>
      <c r="AB19" s="57">
        <f t="shared" ref="AB19:BH19" si="14">Z19*10%</f>
        <v>7500</v>
      </c>
      <c r="AC19" s="56"/>
      <c r="AD19" s="56"/>
      <c r="AE19" s="56"/>
      <c r="AF19" s="56"/>
      <c r="AG19" s="61">
        <v>9</v>
      </c>
      <c r="AH19" s="63" t="s">
        <v>141</v>
      </c>
      <c r="AI19" s="55"/>
      <c r="AJ19" s="55"/>
      <c r="AK19" s="56"/>
      <c r="AL19" s="56"/>
      <c r="AM19" s="56"/>
      <c r="AN19" s="56"/>
      <c r="AO19" s="56"/>
      <c r="AP19" s="56"/>
      <c r="AQ19" s="56"/>
      <c r="AR19" s="56"/>
      <c r="AS19" s="56"/>
      <c r="AT19" s="56"/>
      <c r="AU19" s="56"/>
      <c r="AV19" s="56"/>
      <c r="AW19" s="56"/>
      <c r="AX19" s="54" t="s">
        <v>247</v>
      </c>
      <c r="AY19" s="57">
        <f t="shared" si="6"/>
        <v>300000</v>
      </c>
      <c r="AZ19" s="58"/>
      <c r="BA19" s="57">
        <v>300000</v>
      </c>
      <c r="BB19" s="57">
        <f t="shared" si="11"/>
        <v>300000</v>
      </c>
      <c r="BC19" s="57"/>
      <c r="BD19" s="57">
        <f t="shared" si="9"/>
        <v>75000</v>
      </c>
      <c r="BE19" s="57"/>
      <c r="BF19" s="57">
        <f t="shared" si="12"/>
        <v>75000</v>
      </c>
      <c r="BG19" s="57">
        <f t="shared" si="13"/>
        <v>67500</v>
      </c>
      <c r="BH19" s="57">
        <f t="shared" si="14"/>
        <v>7500</v>
      </c>
      <c r="BI19" s="56"/>
      <c r="BJ19" s="56"/>
      <c r="BK19" s="56"/>
      <c r="BL19" s="56"/>
      <c r="BM19" s="61">
        <v>9</v>
      </c>
      <c r="BN19" s="63" t="s">
        <v>141</v>
      </c>
      <c r="BO19" s="55"/>
      <c r="BP19" s="55"/>
      <c r="BQ19" s="56"/>
      <c r="BR19" s="56"/>
      <c r="BS19" s="56"/>
      <c r="BT19" s="56"/>
      <c r="BU19" s="56"/>
      <c r="BV19" s="56"/>
      <c r="BW19" s="56"/>
      <c r="BX19" s="56"/>
      <c r="BY19" s="56"/>
      <c r="BZ19" s="56"/>
      <c r="CA19" s="56"/>
      <c r="CB19" s="56"/>
      <c r="CC19" s="56"/>
      <c r="CD19" s="54" t="s">
        <v>247</v>
      </c>
      <c r="CE19" s="57">
        <f t="shared" ref="CE19:DK19" si="15">CG19</f>
        <v>300000</v>
      </c>
      <c r="CF19" s="58"/>
      <c r="CG19" s="57">
        <v>300000</v>
      </c>
      <c r="CH19" s="57">
        <f t="shared" ref="CH19:DN19" si="16">CG19</f>
        <v>300000</v>
      </c>
      <c r="CI19" s="57"/>
      <c r="CJ19" s="57">
        <f t="shared" ref="CJ19:DP19" si="17">CK19+CL19</f>
        <v>75000</v>
      </c>
      <c r="CK19" s="57"/>
      <c r="CL19" s="57">
        <f t="shared" ref="CL19:DR19" si="18">CE19*0.25</f>
        <v>75000</v>
      </c>
      <c r="CM19" s="57">
        <f t="shared" ref="CM19:DS19" si="19">CL19*90%</f>
        <v>67500</v>
      </c>
      <c r="CN19" s="57">
        <f t="shared" ref="CN19:DT19" si="20">CL19*10%</f>
        <v>7500</v>
      </c>
      <c r="CO19" s="56"/>
      <c r="CP19" s="56"/>
      <c r="CQ19" s="56"/>
      <c r="CR19" s="56"/>
      <c r="CS19" s="61">
        <v>9</v>
      </c>
      <c r="CT19" s="63" t="s">
        <v>141</v>
      </c>
      <c r="CU19" s="55"/>
      <c r="CV19" s="55"/>
      <c r="CW19" s="56"/>
      <c r="CX19" s="56"/>
      <c r="CY19" s="56"/>
      <c r="CZ19" s="56"/>
      <c r="DA19" s="56"/>
      <c r="DB19" s="56"/>
      <c r="DC19" s="56"/>
      <c r="DD19" s="56"/>
      <c r="DE19" s="56"/>
      <c r="DF19" s="56"/>
      <c r="DG19" s="56"/>
      <c r="DH19" s="56"/>
      <c r="DI19" s="56"/>
      <c r="DJ19" s="54" t="s">
        <v>247</v>
      </c>
      <c r="DK19" s="57">
        <f t="shared" si="15"/>
        <v>300000</v>
      </c>
      <c r="DL19" s="58"/>
      <c r="DM19" s="57">
        <v>300000</v>
      </c>
      <c r="DN19" s="57">
        <f t="shared" si="16"/>
        <v>300000</v>
      </c>
      <c r="DO19" s="57"/>
      <c r="DP19" s="57">
        <f t="shared" si="17"/>
        <v>75000</v>
      </c>
      <c r="DQ19" s="57"/>
      <c r="DR19" s="57">
        <f t="shared" si="18"/>
        <v>75000</v>
      </c>
      <c r="DS19" s="57">
        <f t="shared" si="19"/>
        <v>67500</v>
      </c>
      <c r="DT19" s="57">
        <f t="shared" si="20"/>
        <v>7500</v>
      </c>
      <c r="DU19" s="56"/>
      <c r="DV19" s="56"/>
      <c r="DW19" s="56"/>
      <c r="DX19" s="56"/>
      <c r="DY19" s="61">
        <v>9</v>
      </c>
      <c r="DZ19" s="63" t="s">
        <v>141</v>
      </c>
      <c r="EA19" s="55"/>
      <c r="EB19" s="55"/>
      <c r="EC19" s="56"/>
      <c r="ED19" s="56"/>
      <c r="EE19" s="56"/>
      <c r="EF19" s="56"/>
      <c r="EG19" s="56"/>
      <c r="EH19" s="56"/>
      <c r="EI19" s="56"/>
      <c r="EJ19" s="56"/>
      <c r="EK19" s="56"/>
      <c r="EL19" s="56"/>
      <c r="EM19" s="56"/>
      <c r="EN19" s="56"/>
      <c r="EO19" s="56"/>
      <c r="EP19" s="54" t="s">
        <v>247</v>
      </c>
      <c r="EQ19" s="57">
        <f t="shared" ref="EQ19:FW19" si="21">ES19</f>
        <v>300000</v>
      </c>
      <c r="ER19" s="58"/>
      <c r="ES19" s="57">
        <v>300000</v>
      </c>
      <c r="ET19" s="57">
        <f t="shared" ref="ET19:FZ19" si="22">ES19</f>
        <v>300000</v>
      </c>
      <c r="EU19" s="57"/>
      <c r="EV19" s="57">
        <f t="shared" ref="EV19:GB19" si="23">EW19+EX19</f>
        <v>75000</v>
      </c>
      <c r="EW19" s="57"/>
      <c r="EX19" s="57">
        <f t="shared" ref="EX19:GD19" si="24">EQ19*0.25</f>
        <v>75000</v>
      </c>
      <c r="EY19" s="57">
        <f t="shared" ref="EY19:GE19" si="25">EX19*90%</f>
        <v>67500</v>
      </c>
      <c r="EZ19" s="57">
        <f t="shared" ref="EZ19:GF19" si="26">EX19*10%</f>
        <v>7500</v>
      </c>
      <c r="FA19" s="56"/>
      <c r="FB19" s="56"/>
      <c r="FC19" s="56"/>
      <c r="FD19" s="56"/>
      <c r="FE19" s="61">
        <v>9</v>
      </c>
      <c r="FF19" s="63" t="s">
        <v>141</v>
      </c>
      <c r="FG19" s="55"/>
      <c r="FH19" s="55"/>
      <c r="FI19" s="56"/>
      <c r="FJ19" s="56"/>
      <c r="FK19" s="56"/>
      <c r="FL19" s="56"/>
      <c r="FM19" s="56"/>
      <c r="FN19" s="56"/>
      <c r="FO19" s="56"/>
      <c r="FP19" s="56"/>
      <c r="FQ19" s="56"/>
      <c r="FR19" s="56"/>
      <c r="FS19" s="56"/>
      <c r="FT19" s="56"/>
      <c r="FU19" s="56"/>
      <c r="FV19" s="54" t="s">
        <v>247</v>
      </c>
      <c r="FW19" s="57">
        <f t="shared" si="21"/>
        <v>300000</v>
      </c>
      <c r="FX19" s="58"/>
      <c r="FY19" s="57">
        <v>300000</v>
      </c>
      <c r="FZ19" s="57">
        <f t="shared" si="22"/>
        <v>300000</v>
      </c>
      <c r="GA19" s="57"/>
      <c r="GB19" s="57">
        <f t="shared" si="23"/>
        <v>75000</v>
      </c>
      <c r="GC19" s="57"/>
      <c r="GD19" s="57">
        <f t="shared" si="24"/>
        <v>75000</v>
      </c>
      <c r="GE19" s="57">
        <f t="shared" si="25"/>
        <v>67500</v>
      </c>
      <c r="GF19" s="57">
        <f t="shared" si="26"/>
        <v>7500</v>
      </c>
      <c r="GG19" s="56"/>
      <c r="GH19" s="56"/>
      <c r="GI19" s="56"/>
      <c r="GJ19" s="56"/>
      <c r="GK19" s="61">
        <v>9</v>
      </c>
      <c r="GL19" s="63" t="s">
        <v>141</v>
      </c>
      <c r="GM19" s="55"/>
      <c r="GN19" s="55"/>
      <c r="GO19" s="56"/>
      <c r="GP19" s="56"/>
      <c r="GQ19" s="56"/>
      <c r="GR19" s="56"/>
      <c r="GS19" s="56"/>
      <c r="GT19" s="56"/>
      <c r="GU19" s="56"/>
      <c r="GV19" s="56"/>
      <c r="GW19" s="56"/>
      <c r="GX19" s="56"/>
      <c r="GY19" s="56"/>
      <c r="GZ19" s="56"/>
      <c r="HA19" s="56"/>
      <c r="HB19" s="54" t="s">
        <v>247</v>
      </c>
      <c r="HC19" s="57">
        <f t="shared" ref="HC19:II19" si="27">HE19</f>
        <v>300000</v>
      </c>
      <c r="HD19" s="58"/>
      <c r="HE19" s="57">
        <v>300000</v>
      </c>
      <c r="HF19" s="57">
        <f t="shared" ref="HF19:IL19" si="28">HE19</f>
        <v>300000</v>
      </c>
      <c r="HG19" s="57"/>
      <c r="HH19" s="57">
        <f t="shared" ref="HH19:IN19" si="29">HI19+HJ19</f>
        <v>75000</v>
      </c>
      <c r="HI19" s="57"/>
      <c r="HJ19" s="57">
        <f t="shared" ref="HJ19:IP19" si="30">HC19*0.25</f>
        <v>75000</v>
      </c>
      <c r="HK19" s="57">
        <f t="shared" ref="HK19:IQ19" si="31">HJ19*90%</f>
        <v>67500</v>
      </c>
      <c r="HL19" s="57">
        <f t="shared" ref="HL19:IR19" si="32">HJ19*10%</f>
        <v>7500</v>
      </c>
      <c r="HM19" s="56"/>
      <c r="HN19" s="56"/>
      <c r="HO19" s="56"/>
      <c r="HP19" s="56"/>
      <c r="HQ19" s="61">
        <v>9</v>
      </c>
      <c r="HR19" s="63" t="s">
        <v>141</v>
      </c>
      <c r="HS19" s="55"/>
      <c r="HT19" s="55"/>
      <c r="HU19" s="56"/>
      <c r="HV19" s="56"/>
      <c r="HW19" s="56"/>
      <c r="HX19" s="56"/>
      <c r="HY19" s="56"/>
      <c r="HZ19" s="56"/>
      <c r="IA19" s="56"/>
      <c r="IB19" s="56"/>
      <c r="IC19" s="56"/>
      <c r="ID19" s="56"/>
      <c r="IE19" s="56"/>
      <c r="IF19" s="56"/>
      <c r="IG19" s="56"/>
      <c r="IH19" s="54" t="s">
        <v>247</v>
      </c>
      <c r="II19" s="57">
        <f t="shared" si="27"/>
        <v>300000</v>
      </c>
      <c r="IJ19" s="58"/>
      <c r="IK19" s="57">
        <v>300000</v>
      </c>
      <c r="IL19" s="57">
        <f t="shared" si="28"/>
        <v>300000</v>
      </c>
      <c r="IM19" s="57"/>
      <c r="IN19" s="57">
        <f t="shared" si="29"/>
        <v>75000</v>
      </c>
      <c r="IO19" s="57"/>
      <c r="IP19" s="57">
        <f t="shared" si="30"/>
        <v>75000</v>
      </c>
      <c r="IQ19" s="57">
        <f t="shared" si="31"/>
        <v>67500</v>
      </c>
      <c r="IR19" s="57">
        <f t="shared" si="32"/>
        <v>7500</v>
      </c>
      <c r="IS19" s="56"/>
      <c r="IT19" s="56"/>
      <c r="IU19" s="56"/>
      <c r="IV19" s="56"/>
      <c r="IW19" s="61">
        <v>9</v>
      </c>
      <c r="IX19" s="63" t="s">
        <v>141</v>
      </c>
      <c r="IY19" s="55"/>
      <c r="IZ19" s="55"/>
      <c r="JA19" s="56"/>
      <c r="JB19" s="56"/>
      <c r="JC19" s="56"/>
      <c r="JD19" s="56"/>
      <c r="JE19" s="56"/>
      <c r="JF19" s="56"/>
      <c r="JG19" s="56"/>
      <c r="JH19" s="56"/>
      <c r="JI19" s="56"/>
      <c r="JJ19" s="56"/>
      <c r="JK19" s="56"/>
      <c r="JL19" s="56"/>
      <c r="JM19" s="56"/>
      <c r="JN19" s="54" t="s">
        <v>247</v>
      </c>
      <c r="JO19" s="57">
        <f t="shared" ref="JO19:KU19" si="33">JQ19</f>
        <v>300000</v>
      </c>
      <c r="JP19" s="58"/>
      <c r="JQ19" s="57">
        <v>300000</v>
      </c>
      <c r="JR19" s="57">
        <f t="shared" ref="JR19:KX19" si="34">JQ19</f>
        <v>300000</v>
      </c>
      <c r="JS19" s="57"/>
      <c r="JT19" s="57">
        <f t="shared" ref="JT19:KZ19" si="35">JU19+JV19</f>
        <v>75000</v>
      </c>
      <c r="JU19" s="57"/>
      <c r="JV19" s="57">
        <f t="shared" ref="JV19:LB19" si="36">JO19*0.25</f>
        <v>75000</v>
      </c>
      <c r="JW19" s="57">
        <f t="shared" ref="JW19:LC19" si="37">JV19*90%</f>
        <v>67500</v>
      </c>
      <c r="JX19" s="57">
        <f t="shared" ref="JX19:LD19" si="38">JV19*10%</f>
        <v>7500</v>
      </c>
      <c r="JY19" s="56"/>
      <c r="JZ19" s="56"/>
      <c r="KA19" s="56"/>
      <c r="KB19" s="56"/>
      <c r="KC19" s="61">
        <v>9</v>
      </c>
      <c r="KD19" s="63" t="s">
        <v>141</v>
      </c>
      <c r="KE19" s="55"/>
      <c r="KF19" s="55"/>
      <c r="KG19" s="56"/>
      <c r="KH19" s="56"/>
      <c r="KI19" s="56"/>
      <c r="KJ19" s="56"/>
      <c r="KK19" s="56"/>
      <c r="KL19" s="56"/>
      <c r="KM19" s="56"/>
      <c r="KN19" s="56"/>
      <c r="KO19" s="56"/>
      <c r="KP19" s="56"/>
      <c r="KQ19" s="56"/>
      <c r="KR19" s="56"/>
      <c r="KS19" s="56"/>
      <c r="KT19" s="54" t="s">
        <v>247</v>
      </c>
      <c r="KU19" s="57">
        <f t="shared" si="33"/>
        <v>300000</v>
      </c>
      <c r="KV19" s="58"/>
      <c r="KW19" s="57">
        <v>300000</v>
      </c>
      <c r="KX19" s="57">
        <f t="shared" si="34"/>
        <v>300000</v>
      </c>
      <c r="KY19" s="57"/>
      <c r="KZ19" s="57">
        <f t="shared" si="35"/>
        <v>75000</v>
      </c>
      <c r="LA19" s="57"/>
      <c r="LB19" s="57">
        <f t="shared" si="36"/>
        <v>75000</v>
      </c>
      <c r="LC19" s="57">
        <f t="shared" si="37"/>
        <v>67500</v>
      </c>
      <c r="LD19" s="57">
        <f t="shared" si="38"/>
        <v>7500</v>
      </c>
      <c r="LE19" s="56"/>
      <c r="LF19" s="56"/>
      <c r="LG19" s="56"/>
      <c r="LH19" s="56"/>
      <c r="LI19" s="61">
        <v>9</v>
      </c>
      <c r="LJ19" s="63" t="s">
        <v>141</v>
      </c>
      <c r="LK19" s="55"/>
      <c r="LL19" s="55"/>
      <c r="LM19" s="56"/>
      <c r="LN19" s="56"/>
      <c r="LO19" s="56"/>
      <c r="LP19" s="56"/>
      <c r="LQ19" s="56"/>
      <c r="LR19" s="56"/>
      <c r="LS19" s="56"/>
      <c r="LT19" s="56"/>
      <c r="LU19" s="56"/>
      <c r="LV19" s="56"/>
      <c r="LW19" s="56"/>
      <c r="LX19" s="56"/>
      <c r="LY19" s="56"/>
      <c r="LZ19" s="54" t="s">
        <v>247</v>
      </c>
      <c r="MA19" s="57">
        <f t="shared" ref="MA19:NG19" si="39">MC19</f>
        <v>300000</v>
      </c>
      <c r="MB19" s="58"/>
      <c r="MC19" s="57">
        <v>300000</v>
      </c>
      <c r="MD19" s="57">
        <f t="shared" ref="MD19:NJ19" si="40">MC19</f>
        <v>300000</v>
      </c>
      <c r="ME19" s="57"/>
      <c r="MF19" s="57">
        <f t="shared" ref="MF19:NL19" si="41">MG19+MH19</f>
        <v>75000</v>
      </c>
      <c r="MG19" s="57"/>
      <c r="MH19" s="57">
        <f t="shared" ref="MH19:NN19" si="42">MA19*0.25</f>
        <v>75000</v>
      </c>
      <c r="MI19" s="57">
        <f t="shared" ref="MI19:NO19" si="43">MH19*90%</f>
        <v>67500</v>
      </c>
      <c r="MJ19" s="57">
        <f t="shared" ref="MJ19:NP19" si="44">MH19*10%</f>
        <v>7500</v>
      </c>
      <c r="MK19" s="56"/>
      <c r="ML19" s="56"/>
      <c r="MM19" s="56"/>
      <c r="MN19" s="56"/>
      <c r="MO19" s="61">
        <v>9</v>
      </c>
      <c r="MP19" s="63" t="s">
        <v>141</v>
      </c>
      <c r="MQ19" s="55"/>
      <c r="MR19" s="55"/>
      <c r="MS19" s="56"/>
      <c r="MT19" s="56"/>
      <c r="MU19" s="56"/>
      <c r="MV19" s="56"/>
      <c r="MW19" s="56"/>
      <c r="MX19" s="56"/>
      <c r="MY19" s="56"/>
      <c r="MZ19" s="56"/>
      <c r="NA19" s="56"/>
      <c r="NB19" s="56"/>
      <c r="NC19" s="56"/>
      <c r="ND19" s="56"/>
      <c r="NE19" s="56"/>
      <c r="NF19" s="54" t="s">
        <v>247</v>
      </c>
      <c r="NG19" s="57">
        <f t="shared" si="39"/>
        <v>300000</v>
      </c>
      <c r="NH19" s="58"/>
      <c r="NI19" s="57">
        <v>300000</v>
      </c>
      <c r="NJ19" s="57">
        <f t="shared" si="40"/>
        <v>300000</v>
      </c>
      <c r="NK19" s="57"/>
      <c r="NL19" s="57">
        <f t="shared" si="41"/>
        <v>75000</v>
      </c>
      <c r="NM19" s="57"/>
      <c r="NN19" s="57">
        <f t="shared" si="42"/>
        <v>75000</v>
      </c>
      <c r="NO19" s="57">
        <f t="shared" si="43"/>
        <v>67500</v>
      </c>
      <c r="NP19" s="57">
        <f t="shared" si="44"/>
        <v>7500</v>
      </c>
      <c r="NQ19" s="56"/>
      <c r="NR19" s="56"/>
      <c r="NS19" s="56"/>
      <c r="NT19" s="56"/>
      <c r="NU19" s="61">
        <v>9</v>
      </c>
      <c r="NV19" s="63" t="s">
        <v>141</v>
      </c>
      <c r="NW19" s="55"/>
      <c r="NX19" s="55"/>
      <c r="NY19" s="56"/>
      <c r="NZ19" s="56"/>
      <c r="OA19" s="56"/>
      <c r="OB19" s="56"/>
      <c r="OC19" s="56"/>
      <c r="OD19" s="56"/>
      <c r="OE19" s="56"/>
      <c r="OF19" s="56"/>
      <c r="OG19" s="56"/>
      <c r="OH19" s="56"/>
      <c r="OI19" s="56"/>
      <c r="OJ19" s="56"/>
      <c r="OK19" s="56"/>
      <c r="OL19" s="54" t="s">
        <v>247</v>
      </c>
      <c r="OM19" s="57">
        <f t="shared" ref="OM19:PS19" si="45">OO19</f>
        <v>300000</v>
      </c>
      <c r="ON19" s="58"/>
      <c r="OO19" s="57">
        <v>300000</v>
      </c>
      <c r="OP19" s="57">
        <f t="shared" ref="OP19:PV19" si="46">OO19</f>
        <v>300000</v>
      </c>
      <c r="OQ19" s="57"/>
      <c r="OR19" s="57">
        <f t="shared" ref="OR19:PX19" si="47">OS19+OT19</f>
        <v>75000</v>
      </c>
      <c r="OS19" s="57"/>
      <c r="OT19" s="57">
        <f t="shared" ref="OT19:PZ19" si="48">OM19*0.25</f>
        <v>75000</v>
      </c>
      <c r="OU19" s="57">
        <f t="shared" ref="OU19:QA19" si="49">OT19*90%</f>
        <v>67500</v>
      </c>
      <c r="OV19" s="57">
        <f t="shared" ref="OV19:QB19" si="50">OT19*10%</f>
        <v>7500</v>
      </c>
      <c r="OW19" s="56"/>
      <c r="OX19" s="56"/>
      <c r="OY19" s="56"/>
      <c r="OZ19" s="56"/>
      <c r="PA19" s="61">
        <v>9</v>
      </c>
      <c r="PB19" s="63" t="s">
        <v>141</v>
      </c>
      <c r="PC19" s="55"/>
      <c r="PD19" s="55"/>
      <c r="PE19" s="56"/>
      <c r="PF19" s="56"/>
      <c r="PG19" s="56"/>
      <c r="PH19" s="56"/>
      <c r="PI19" s="56"/>
      <c r="PJ19" s="56"/>
      <c r="PK19" s="56"/>
      <c r="PL19" s="56"/>
      <c r="PM19" s="56"/>
      <c r="PN19" s="56"/>
      <c r="PO19" s="56"/>
      <c r="PP19" s="56"/>
      <c r="PQ19" s="56"/>
      <c r="PR19" s="54" t="s">
        <v>247</v>
      </c>
      <c r="PS19" s="57">
        <f t="shared" si="45"/>
        <v>300000</v>
      </c>
      <c r="PT19" s="58"/>
      <c r="PU19" s="57">
        <v>300000</v>
      </c>
      <c r="PV19" s="57">
        <f t="shared" si="46"/>
        <v>300000</v>
      </c>
      <c r="PW19" s="57"/>
      <c r="PX19" s="57">
        <f t="shared" si="47"/>
        <v>75000</v>
      </c>
      <c r="PY19" s="57"/>
      <c r="PZ19" s="57">
        <f t="shared" si="48"/>
        <v>75000</v>
      </c>
      <c r="QA19" s="57">
        <f t="shared" si="49"/>
        <v>67500</v>
      </c>
      <c r="QB19" s="57">
        <f t="shared" si="50"/>
        <v>7500</v>
      </c>
      <c r="QC19" s="56"/>
      <c r="QD19" s="56"/>
      <c r="QE19" s="56"/>
      <c r="QF19" s="56"/>
      <c r="QG19" s="61">
        <v>9</v>
      </c>
      <c r="QH19" s="63" t="s">
        <v>141</v>
      </c>
      <c r="QI19" s="55"/>
      <c r="QJ19" s="55"/>
      <c r="QK19" s="56"/>
      <c r="QL19" s="56"/>
      <c r="QM19" s="56"/>
      <c r="QN19" s="56"/>
      <c r="QO19" s="56"/>
      <c r="QP19" s="56"/>
      <c r="QQ19" s="56"/>
      <c r="QR19" s="56"/>
      <c r="QS19" s="56"/>
      <c r="QT19" s="56"/>
      <c r="QU19" s="56"/>
      <c r="QV19" s="56"/>
      <c r="QW19" s="56"/>
      <c r="QX19" s="54" t="s">
        <v>247</v>
      </c>
      <c r="QY19" s="57">
        <f t="shared" ref="QY19:SE19" si="51">RA19</f>
        <v>300000</v>
      </c>
      <c r="QZ19" s="58"/>
      <c r="RA19" s="57">
        <v>300000</v>
      </c>
      <c r="RB19" s="57">
        <f t="shared" ref="RB19:SH19" si="52">RA19</f>
        <v>300000</v>
      </c>
      <c r="RC19" s="57"/>
      <c r="RD19" s="57">
        <f t="shared" ref="RD19:SJ19" si="53">RE19+RF19</f>
        <v>75000</v>
      </c>
      <c r="RE19" s="57"/>
      <c r="RF19" s="57">
        <f t="shared" ref="RF19:SL19" si="54">QY19*0.25</f>
        <v>75000</v>
      </c>
      <c r="RG19" s="57">
        <f t="shared" ref="RG19:SM19" si="55">RF19*90%</f>
        <v>67500</v>
      </c>
      <c r="RH19" s="57">
        <f t="shared" ref="RH19:SN19" si="56">RF19*10%</f>
        <v>7500</v>
      </c>
      <c r="RI19" s="56"/>
      <c r="RJ19" s="56"/>
      <c r="RK19" s="56"/>
      <c r="RL19" s="56"/>
      <c r="RM19" s="61">
        <v>9</v>
      </c>
      <c r="RN19" s="63" t="s">
        <v>141</v>
      </c>
      <c r="RO19" s="55"/>
      <c r="RP19" s="55"/>
      <c r="RQ19" s="56"/>
      <c r="RR19" s="56"/>
      <c r="RS19" s="56"/>
      <c r="RT19" s="56"/>
      <c r="RU19" s="56"/>
      <c r="RV19" s="56"/>
      <c r="RW19" s="56"/>
      <c r="RX19" s="56"/>
      <c r="RY19" s="56"/>
      <c r="RZ19" s="56"/>
      <c r="SA19" s="56"/>
      <c r="SB19" s="56"/>
      <c r="SC19" s="56"/>
      <c r="SD19" s="54" t="s">
        <v>247</v>
      </c>
      <c r="SE19" s="57">
        <f t="shared" si="51"/>
        <v>300000</v>
      </c>
      <c r="SF19" s="58"/>
      <c r="SG19" s="57">
        <v>300000</v>
      </c>
      <c r="SH19" s="57">
        <f t="shared" si="52"/>
        <v>300000</v>
      </c>
      <c r="SI19" s="57"/>
      <c r="SJ19" s="57">
        <f t="shared" si="53"/>
        <v>75000</v>
      </c>
      <c r="SK19" s="57"/>
      <c r="SL19" s="57">
        <f t="shared" si="54"/>
        <v>75000</v>
      </c>
      <c r="SM19" s="57">
        <f t="shared" si="55"/>
        <v>67500</v>
      </c>
      <c r="SN19" s="57">
        <f t="shared" si="56"/>
        <v>7500</v>
      </c>
      <c r="SO19" s="56"/>
      <c r="SP19" s="56"/>
      <c r="SQ19" s="56"/>
      <c r="SR19" s="56"/>
      <c r="SS19" s="61">
        <v>9</v>
      </c>
      <c r="ST19" s="63" t="s">
        <v>141</v>
      </c>
      <c r="SU19" s="55"/>
      <c r="SV19" s="55"/>
      <c r="SW19" s="56"/>
      <c r="SX19" s="56"/>
      <c r="SY19" s="56"/>
      <c r="SZ19" s="56"/>
      <c r="TA19" s="56"/>
      <c r="TB19" s="56"/>
      <c r="TC19" s="56"/>
      <c r="TD19" s="56"/>
      <c r="TE19" s="56"/>
      <c r="TF19" s="56"/>
      <c r="TG19" s="56"/>
      <c r="TH19" s="56"/>
      <c r="TI19" s="56"/>
      <c r="TJ19" s="54" t="s">
        <v>247</v>
      </c>
      <c r="TK19" s="57">
        <f t="shared" ref="TK19:UQ19" si="57">TM19</f>
        <v>300000</v>
      </c>
      <c r="TL19" s="58"/>
      <c r="TM19" s="57">
        <v>300000</v>
      </c>
      <c r="TN19" s="57">
        <f t="shared" ref="TN19:UT19" si="58">TM19</f>
        <v>300000</v>
      </c>
      <c r="TO19" s="57"/>
      <c r="TP19" s="57">
        <f t="shared" ref="TP19:UV19" si="59">TQ19+TR19</f>
        <v>75000</v>
      </c>
      <c r="TQ19" s="57"/>
      <c r="TR19" s="57">
        <f t="shared" ref="TR19:UX19" si="60">TK19*0.25</f>
        <v>75000</v>
      </c>
      <c r="TS19" s="57">
        <f t="shared" ref="TS19:UY19" si="61">TR19*90%</f>
        <v>67500</v>
      </c>
      <c r="TT19" s="57">
        <f t="shared" ref="TT19:UZ19" si="62">TR19*10%</f>
        <v>7500</v>
      </c>
      <c r="TU19" s="56"/>
      <c r="TV19" s="56"/>
      <c r="TW19" s="56"/>
      <c r="TX19" s="56"/>
      <c r="TY19" s="61">
        <v>9</v>
      </c>
      <c r="TZ19" s="63" t="s">
        <v>141</v>
      </c>
      <c r="UA19" s="55"/>
      <c r="UB19" s="55"/>
      <c r="UC19" s="56"/>
      <c r="UD19" s="56"/>
      <c r="UE19" s="56"/>
      <c r="UF19" s="56"/>
      <c r="UG19" s="56"/>
      <c r="UH19" s="56"/>
      <c r="UI19" s="56"/>
      <c r="UJ19" s="56"/>
      <c r="UK19" s="56"/>
      <c r="UL19" s="56"/>
      <c r="UM19" s="56"/>
      <c r="UN19" s="56"/>
      <c r="UO19" s="56"/>
      <c r="UP19" s="54" t="s">
        <v>247</v>
      </c>
      <c r="UQ19" s="57">
        <f t="shared" si="57"/>
        <v>300000</v>
      </c>
      <c r="UR19" s="58"/>
      <c r="US19" s="57">
        <v>300000</v>
      </c>
      <c r="UT19" s="57">
        <f t="shared" si="58"/>
        <v>300000</v>
      </c>
      <c r="UU19" s="57"/>
      <c r="UV19" s="57">
        <f t="shared" si="59"/>
        <v>75000</v>
      </c>
      <c r="UW19" s="57"/>
      <c r="UX19" s="57">
        <f t="shared" si="60"/>
        <v>75000</v>
      </c>
      <c r="UY19" s="57">
        <f t="shared" si="61"/>
        <v>67500</v>
      </c>
      <c r="UZ19" s="57">
        <f t="shared" si="62"/>
        <v>7500</v>
      </c>
      <c r="VA19" s="56"/>
      <c r="VB19" s="56"/>
      <c r="VC19" s="56"/>
      <c r="VD19" s="56"/>
      <c r="VE19" s="61">
        <v>9</v>
      </c>
      <c r="VF19" s="63" t="s">
        <v>141</v>
      </c>
      <c r="VG19" s="55"/>
      <c r="VH19" s="55"/>
      <c r="VI19" s="56"/>
      <c r="VJ19" s="56"/>
      <c r="VK19" s="56"/>
      <c r="VL19" s="56"/>
      <c r="VM19" s="56"/>
      <c r="VN19" s="56"/>
      <c r="VO19" s="56"/>
      <c r="VP19" s="56"/>
      <c r="VQ19" s="56"/>
      <c r="VR19" s="56"/>
      <c r="VS19" s="56"/>
      <c r="VT19" s="56"/>
      <c r="VU19" s="56"/>
      <c r="VV19" s="54" t="s">
        <v>247</v>
      </c>
      <c r="VW19" s="57">
        <f t="shared" ref="VW19:XC19" si="63">VY19</f>
        <v>300000</v>
      </c>
      <c r="VX19" s="58"/>
      <c r="VY19" s="57">
        <v>300000</v>
      </c>
      <c r="VZ19" s="57">
        <f t="shared" ref="VZ19:XF19" si="64">VY19</f>
        <v>300000</v>
      </c>
      <c r="WA19" s="57"/>
      <c r="WB19" s="57">
        <f t="shared" ref="WB19:XH19" si="65">WC19+WD19</f>
        <v>75000</v>
      </c>
      <c r="WC19" s="57"/>
      <c r="WD19" s="57">
        <f t="shared" ref="WD19:XJ19" si="66">VW19*0.25</f>
        <v>75000</v>
      </c>
      <c r="WE19" s="57">
        <f t="shared" ref="WE19:XK19" si="67">WD19*90%</f>
        <v>67500</v>
      </c>
      <c r="WF19" s="57">
        <f t="shared" ref="WF19:XL19" si="68">WD19*10%</f>
        <v>7500</v>
      </c>
      <c r="WG19" s="56"/>
      <c r="WH19" s="56"/>
      <c r="WI19" s="56"/>
      <c r="WJ19" s="56"/>
      <c r="WK19" s="61">
        <v>9</v>
      </c>
      <c r="WL19" s="63" t="s">
        <v>141</v>
      </c>
      <c r="WM19" s="55"/>
      <c r="WN19" s="55"/>
      <c r="WO19" s="56"/>
      <c r="WP19" s="56"/>
      <c r="WQ19" s="56"/>
      <c r="WR19" s="56"/>
      <c r="WS19" s="56"/>
      <c r="WT19" s="56"/>
      <c r="WU19" s="56"/>
      <c r="WV19" s="56"/>
      <c r="WW19" s="56"/>
      <c r="WX19" s="56"/>
      <c r="WY19" s="56"/>
      <c r="WZ19" s="56"/>
      <c r="XA19" s="56"/>
      <c r="XB19" s="54" t="s">
        <v>247</v>
      </c>
      <c r="XC19" s="57">
        <f t="shared" si="63"/>
        <v>300000</v>
      </c>
      <c r="XD19" s="58"/>
      <c r="XE19" s="57">
        <v>300000</v>
      </c>
      <c r="XF19" s="57">
        <f t="shared" si="64"/>
        <v>300000</v>
      </c>
      <c r="XG19" s="57"/>
      <c r="XH19" s="57">
        <f t="shared" si="65"/>
        <v>75000</v>
      </c>
      <c r="XI19" s="57"/>
      <c r="XJ19" s="57">
        <f t="shared" si="66"/>
        <v>75000</v>
      </c>
      <c r="XK19" s="57">
        <f t="shared" si="67"/>
        <v>67500</v>
      </c>
      <c r="XL19" s="57">
        <f t="shared" si="68"/>
        <v>7500</v>
      </c>
      <c r="XM19" s="56"/>
      <c r="XN19" s="56"/>
      <c r="XO19" s="56"/>
      <c r="XP19" s="56"/>
      <c r="XQ19" s="61">
        <v>9</v>
      </c>
      <c r="XR19" s="63" t="s">
        <v>141</v>
      </c>
      <c r="XS19" s="55"/>
      <c r="XT19" s="55"/>
      <c r="XU19" s="56"/>
      <c r="XV19" s="56"/>
      <c r="XW19" s="56"/>
      <c r="XX19" s="56"/>
      <c r="XY19" s="56"/>
      <c r="XZ19" s="56"/>
      <c r="YA19" s="56"/>
      <c r="YB19" s="56"/>
      <c r="YC19" s="56"/>
      <c r="YD19" s="56"/>
      <c r="YE19" s="56"/>
      <c r="YF19" s="56"/>
      <c r="YG19" s="56"/>
      <c r="YH19" s="54" t="s">
        <v>247</v>
      </c>
      <c r="YI19" s="57">
        <f t="shared" ref="YI19:ZO19" si="69">YK19</f>
        <v>300000</v>
      </c>
      <c r="YJ19" s="58"/>
      <c r="YK19" s="57">
        <v>300000</v>
      </c>
      <c r="YL19" s="57">
        <f t="shared" ref="YL19:ZR19" si="70">YK19</f>
        <v>300000</v>
      </c>
      <c r="YM19" s="57"/>
      <c r="YN19" s="57">
        <f t="shared" ref="YN19:ZT19" si="71">YO19+YP19</f>
        <v>75000</v>
      </c>
      <c r="YO19" s="57"/>
      <c r="YP19" s="57">
        <f t="shared" ref="YP19:ZV19" si="72">YI19*0.25</f>
        <v>75000</v>
      </c>
      <c r="YQ19" s="57">
        <f t="shared" ref="YQ19:ZW19" si="73">YP19*90%</f>
        <v>67500</v>
      </c>
      <c r="YR19" s="57">
        <f t="shared" ref="YR19:ZX19" si="74">YP19*10%</f>
        <v>7500</v>
      </c>
      <c r="YS19" s="56"/>
      <c r="YT19" s="56"/>
      <c r="YU19" s="56"/>
      <c r="YV19" s="56"/>
      <c r="YW19" s="61">
        <v>9</v>
      </c>
      <c r="YX19" s="63" t="s">
        <v>141</v>
      </c>
      <c r="YY19" s="55"/>
      <c r="YZ19" s="55"/>
      <c r="ZA19" s="56"/>
      <c r="ZB19" s="56"/>
      <c r="ZC19" s="56"/>
      <c r="ZD19" s="56"/>
      <c r="ZE19" s="56"/>
      <c r="ZF19" s="56"/>
      <c r="ZG19" s="56"/>
      <c r="ZH19" s="56"/>
      <c r="ZI19" s="56"/>
      <c r="ZJ19" s="56"/>
      <c r="ZK19" s="56"/>
      <c r="ZL19" s="56"/>
      <c r="ZM19" s="56"/>
      <c r="ZN19" s="54" t="s">
        <v>247</v>
      </c>
      <c r="ZO19" s="57">
        <f t="shared" si="69"/>
        <v>300000</v>
      </c>
      <c r="ZP19" s="58"/>
      <c r="ZQ19" s="57">
        <v>300000</v>
      </c>
      <c r="ZR19" s="57">
        <f t="shared" si="70"/>
        <v>300000</v>
      </c>
      <c r="ZS19" s="57"/>
      <c r="ZT19" s="57">
        <f t="shared" si="71"/>
        <v>75000</v>
      </c>
      <c r="ZU19" s="57"/>
      <c r="ZV19" s="57">
        <f t="shared" si="72"/>
        <v>75000</v>
      </c>
      <c r="ZW19" s="57">
        <f t="shared" si="73"/>
        <v>67500</v>
      </c>
      <c r="ZX19" s="57">
        <f t="shared" si="74"/>
        <v>7500</v>
      </c>
      <c r="ZY19" s="56"/>
      <c r="ZZ19" s="56"/>
      <c r="AAA19" s="56"/>
      <c r="AAB19" s="56"/>
      <c r="AAC19" s="61">
        <v>9</v>
      </c>
      <c r="AAD19" s="63" t="s">
        <v>141</v>
      </c>
      <c r="AAE19" s="55"/>
      <c r="AAF19" s="55"/>
      <c r="AAG19" s="56"/>
      <c r="AAH19" s="56"/>
      <c r="AAI19" s="56"/>
      <c r="AAJ19" s="56"/>
      <c r="AAK19" s="56"/>
      <c r="AAL19" s="56"/>
      <c r="AAM19" s="56"/>
      <c r="AAN19" s="56"/>
      <c r="AAO19" s="56"/>
      <c r="AAP19" s="56"/>
      <c r="AAQ19" s="56"/>
      <c r="AAR19" s="56"/>
      <c r="AAS19" s="56"/>
      <c r="AAT19" s="54" t="s">
        <v>247</v>
      </c>
      <c r="AAU19" s="57">
        <f t="shared" ref="AAU19:ACA19" si="75">AAW19</f>
        <v>300000</v>
      </c>
      <c r="AAV19" s="58"/>
      <c r="AAW19" s="57">
        <v>300000</v>
      </c>
      <c r="AAX19" s="57">
        <f t="shared" ref="AAX19:ACD19" si="76">AAW19</f>
        <v>300000</v>
      </c>
      <c r="AAY19" s="57"/>
      <c r="AAZ19" s="57">
        <f t="shared" ref="AAZ19:ACF19" si="77">ABA19+ABB19</f>
        <v>75000</v>
      </c>
      <c r="ABA19" s="57"/>
      <c r="ABB19" s="57">
        <f t="shared" ref="ABB19:ACH19" si="78">AAU19*0.25</f>
        <v>75000</v>
      </c>
      <c r="ABC19" s="57">
        <f t="shared" ref="ABC19:ACI19" si="79">ABB19*90%</f>
        <v>67500</v>
      </c>
      <c r="ABD19" s="57">
        <f t="shared" ref="ABD19:ACJ19" si="80">ABB19*10%</f>
        <v>7500</v>
      </c>
      <c r="ABE19" s="56"/>
      <c r="ABF19" s="56"/>
      <c r="ABG19" s="56"/>
      <c r="ABH19" s="56"/>
      <c r="ABI19" s="61">
        <v>9</v>
      </c>
      <c r="ABJ19" s="63" t="s">
        <v>141</v>
      </c>
      <c r="ABK19" s="55"/>
      <c r="ABL19" s="55"/>
      <c r="ABM19" s="56"/>
      <c r="ABN19" s="56"/>
      <c r="ABO19" s="56"/>
      <c r="ABP19" s="56"/>
      <c r="ABQ19" s="56"/>
      <c r="ABR19" s="56"/>
      <c r="ABS19" s="56"/>
      <c r="ABT19" s="56"/>
      <c r="ABU19" s="56"/>
      <c r="ABV19" s="56"/>
      <c r="ABW19" s="56"/>
      <c r="ABX19" s="56"/>
      <c r="ABY19" s="56"/>
      <c r="ABZ19" s="54" t="s">
        <v>247</v>
      </c>
      <c r="ACA19" s="57">
        <f t="shared" si="75"/>
        <v>300000</v>
      </c>
      <c r="ACB19" s="58"/>
      <c r="ACC19" s="57">
        <v>300000</v>
      </c>
      <c r="ACD19" s="57">
        <f t="shared" si="76"/>
        <v>300000</v>
      </c>
      <c r="ACE19" s="57"/>
      <c r="ACF19" s="57">
        <f t="shared" si="77"/>
        <v>75000</v>
      </c>
      <c r="ACG19" s="57"/>
      <c r="ACH19" s="57">
        <f t="shared" si="78"/>
        <v>75000</v>
      </c>
      <c r="ACI19" s="57">
        <f t="shared" si="79"/>
        <v>67500</v>
      </c>
      <c r="ACJ19" s="57">
        <f t="shared" si="80"/>
        <v>7500</v>
      </c>
      <c r="ACK19" s="56"/>
      <c r="ACL19" s="56"/>
      <c r="ACM19" s="56"/>
      <c r="ACN19" s="56"/>
      <c r="ACO19" s="61">
        <v>9</v>
      </c>
      <c r="ACP19" s="63" t="s">
        <v>141</v>
      </c>
      <c r="ACQ19" s="55"/>
      <c r="ACR19" s="55"/>
      <c r="ACS19" s="56"/>
      <c r="ACT19" s="56"/>
      <c r="ACU19" s="56"/>
      <c r="ACV19" s="56"/>
      <c r="ACW19" s="56"/>
      <c r="ACX19" s="56"/>
      <c r="ACY19" s="56"/>
      <c r="ACZ19" s="56"/>
      <c r="ADA19" s="56"/>
      <c r="ADB19" s="56"/>
      <c r="ADC19" s="56"/>
      <c r="ADD19" s="56"/>
      <c r="ADE19" s="56"/>
      <c r="ADF19" s="54" t="s">
        <v>247</v>
      </c>
      <c r="ADG19" s="57">
        <f t="shared" ref="ADG19:AEM19" si="81">ADI19</f>
        <v>300000</v>
      </c>
      <c r="ADH19" s="58"/>
      <c r="ADI19" s="57">
        <v>300000</v>
      </c>
      <c r="ADJ19" s="57">
        <f t="shared" ref="ADJ19:AEP19" si="82">ADI19</f>
        <v>300000</v>
      </c>
      <c r="ADK19" s="57"/>
      <c r="ADL19" s="57">
        <f t="shared" ref="ADL19:AER19" si="83">ADM19+ADN19</f>
        <v>75000</v>
      </c>
      <c r="ADM19" s="57"/>
      <c r="ADN19" s="57">
        <f t="shared" ref="ADN19:AET19" si="84">ADG19*0.25</f>
        <v>75000</v>
      </c>
      <c r="ADO19" s="57">
        <f t="shared" ref="ADO19:AEU19" si="85">ADN19*90%</f>
        <v>67500</v>
      </c>
      <c r="ADP19" s="57">
        <f t="shared" ref="ADP19:AEV19" si="86">ADN19*10%</f>
        <v>7500</v>
      </c>
      <c r="ADQ19" s="56"/>
      <c r="ADR19" s="56"/>
      <c r="ADS19" s="56"/>
      <c r="ADT19" s="56"/>
      <c r="ADU19" s="61">
        <v>9</v>
      </c>
      <c r="ADV19" s="63" t="s">
        <v>141</v>
      </c>
      <c r="ADW19" s="55"/>
      <c r="ADX19" s="55"/>
      <c r="ADY19" s="56"/>
      <c r="ADZ19" s="56"/>
      <c r="AEA19" s="56"/>
      <c r="AEB19" s="56"/>
      <c r="AEC19" s="56"/>
      <c r="AED19" s="56"/>
      <c r="AEE19" s="56"/>
      <c r="AEF19" s="56"/>
      <c r="AEG19" s="56"/>
      <c r="AEH19" s="56"/>
      <c r="AEI19" s="56"/>
      <c r="AEJ19" s="56"/>
      <c r="AEK19" s="56"/>
      <c r="AEL19" s="54" t="s">
        <v>247</v>
      </c>
      <c r="AEM19" s="57">
        <f t="shared" si="81"/>
        <v>300000</v>
      </c>
      <c r="AEN19" s="58"/>
      <c r="AEO19" s="57">
        <v>300000</v>
      </c>
      <c r="AEP19" s="57">
        <f t="shared" si="82"/>
        <v>300000</v>
      </c>
      <c r="AEQ19" s="57"/>
      <c r="AER19" s="57">
        <f t="shared" si="83"/>
        <v>75000</v>
      </c>
      <c r="AES19" s="57"/>
      <c r="AET19" s="57">
        <f t="shared" si="84"/>
        <v>75000</v>
      </c>
      <c r="AEU19" s="57">
        <f t="shared" si="85"/>
        <v>67500</v>
      </c>
      <c r="AEV19" s="57">
        <f t="shared" si="86"/>
        <v>7500</v>
      </c>
      <c r="AEW19" s="56"/>
      <c r="AEX19" s="56"/>
      <c r="AEY19" s="56"/>
      <c r="AEZ19" s="56"/>
      <c r="AFA19" s="61">
        <v>9</v>
      </c>
      <c r="AFB19" s="63" t="s">
        <v>141</v>
      </c>
      <c r="AFC19" s="55"/>
      <c r="AFD19" s="55"/>
      <c r="AFE19" s="56"/>
      <c r="AFF19" s="56"/>
      <c r="AFG19" s="56"/>
      <c r="AFH19" s="56"/>
      <c r="AFI19" s="56"/>
      <c r="AFJ19" s="56"/>
      <c r="AFK19" s="56"/>
      <c r="AFL19" s="56"/>
      <c r="AFM19" s="56"/>
      <c r="AFN19" s="56"/>
      <c r="AFO19" s="56"/>
      <c r="AFP19" s="56"/>
      <c r="AFQ19" s="56"/>
      <c r="AFR19" s="54" t="s">
        <v>247</v>
      </c>
      <c r="AFS19" s="57">
        <f t="shared" ref="AFS19:AGY19" si="87">AFU19</f>
        <v>300000</v>
      </c>
      <c r="AFT19" s="58"/>
      <c r="AFU19" s="57">
        <v>300000</v>
      </c>
      <c r="AFV19" s="57">
        <f t="shared" ref="AFV19:AHB19" si="88">AFU19</f>
        <v>300000</v>
      </c>
      <c r="AFW19" s="57"/>
      <c r="AFX19" s="57">
        <f t="shared" ref="AFX19:AHD19" si="89">AFY19+AFZ19</f>
        <v>75000</v>
      </c>
      <c r="AFY19" s="57"/>
      <c r="AFZ19" s="57">
        <f t="shared" ref="AFZ19:AHF19" si="90">AFS19*0.25</f>
        <v>75000</v>
      </c>
      <c r="AGA19" s="57">
        <f t="shared" ref="AGA19:AHG19" si="91">AFZ19*90%</f>
        <v>67500</v>
      </c>
      <c r="AGB19" s="57">
        <f t="shared" ref="AGB19:AHH19" si="92">AFZ19*10%</f>
        <v>7500</v>
      </c>
      <c r="AGC19" s="56"/>
      <c r="AGD19" s="56"/>
      <c r="AGE19" s="56"/>
      <c r="AGF19" s="56"/>
      <c r="AGG19" s="61">
        <v>9</v>
      </c>
      <c r="AGH19" s="63" t="s">
        <v>141</v>
      </c>
      <c r="AGI19" s="55"/>
      <c r="AGJ19" s="55"/>
      <c r="AGK19" s="56"/>
      <c r="AGL19" s="56"/>
      <c r="AGM19" s="56"/>
      <c r="AGN19" s="56"/>
      <c r="AGO19" s="56"/>
      <c r="AGP19" s="56"/>
      <c r="AGQ19" s="56"/>
      <c r="AGR19" s="56"/>
      <c r="AGS19" s="56"/>
      <c r="AGT19" s="56"/>
      <c r="AGU19" s="56"/>
      <c r="AGV19" s="56"/>
      <c r="AGW19" s="56"/>
      <c r="AGX19" s="54" t="s">
        <v>247</v>
      </c>
      <c r="AGY19" s="57">
        <f t="shared" si="87"/>
        <v>300000</v>
      </c>
      <c r="AGZ19" s="58"/>
      <c r="AHA19" s="57">
        <v>300000</v>
      </c>
      <c r="AHB19" s="57">
        <f t="shared" si="88"/>
        <v>300000</v>
      </c>
      <c r="AHC19" s="57"/>
      <c r="AHD19" s="57">
        <f t="shared" si="89"/>
        <v>75000</v>
      </c>
      <c r="AHE19" s="57"/>
      <c r="AHF19" s="57">
        <f t="shared" si="90"/>
        <v>75000</v>
      </c>
      <c r="AHG19" s="57">
        <f t="shared" si="91"/>
        <v>67500</v>
      </c>
      <c r="AHH19" s="57">
        <f t="shared" si="92"/>
        <v>7500</v>
      </c>
      <c r="AHI19" s="56"/>
      <c r="AHJ19" s="56"/>
      <c r="AHK19" s="56"/>
      <c r="AHL19" s="56"/>
      <c r="AHM19" s="61">
        <v>9</v>
      </c>
      <c r="AHN19" s="63" t="s">
        <v>141</v>
      </c>
      <c r="AHO19" s="55"/>
      <c r="AHP19" s="55"/>
      <c r="AHQ19" s="56"/>
      <c r="AHR19" s="56"/>
      <c r="AHS19" s="56"/>
      <c r="AHT19" s="56"/>
      <c r="AHU19" s="56"/>
      <c r="AHV19" s="56"/>
      <c r="AHW19" s="56"/>
      <c r="AHX19" s="56"/>
      <c r="AHY19" s="56"/>
      <c r="AHZ19" s="56"/>
      <c r="AIA19" s="56"/>
      <c r="AIB19" s="56"/>
      <c r="AIC19" s="56"/>
      <c r="AID19" s="54" t="s">
        <v>247</v>
      </c>
      <c r="AIE19" s="57">
        <f t="shared" ref="AIE19:AJK19" si="93">AIG19</f>
        <v>300000</v>
      </c>
      <c r="AIF19" s="58"/>
      <c r="AIG19" s="57">
        <v>300000</v>
      </c>
      <c r="AIH19" s="57">
        <f t="shared" ref="AIH19:AJN19" si="94">AIG19</f>
        <v>300000</v>
      </c>
      <c r="AII19" s="57"/>
      <c r="AIJ19" s="57">
        <f t="shared" ref="AIJ19:AJP19" si="95">AIK19+AIL19</f>
        <v>75000</v>
      </c>
      <c r="AIK19" s="57"/>
      <c r="AIL19" s="57">
        <f t="shared" ref="AIL19:AJR19" si="96">AIE19*0.25</f>
        <v>75000</v>
      </c>
      <c r="AIM19" s="57">
        <f t="shared" ref="AIM19:AJS19" si="97">AIL19*90%</f>
        <v>67500</v>
      </c>
      <c r="AIN19" s="57">
        <f t="shared" ref="AIN19:AJT19" si="98">AIL19*10%</f>
        <v>7500</v>
      </c>
      <c r="AIO19" s="56"/>
      <c r="AIP19" s="56"/>
      <c r="AIQ19" s="56"/>
      <c r="AIR19" s="56"/>
      <c r="AIS19" s="61">
        <v>9</v>
      </c>
      <c r="AIT19" s="63" t="s">
        <v>141</v>
      </c>
      <c r="AIU19" s="55"/>
      <c r="AIV19" s="55"/>
      <c r="AIW19" s="56"/>
      <c r="AIX19" s="56"/>
      <c r="AIY19" s="56"/>
      <c r="AIZ19" s="56"/>
      <c r="AJA19" s="56"/>
      <c r="AJB19" s="56"/>
      <c r="AJC19" s="56"/>
      <c r="AJD19" s="56"/>
      <c r="AJE19" s="56"/>
      <c r="AJF19" s="56"/>
      <c r="AJG19" s="56"/>
      <c r="AJH19" s="56"/>
      <c r="AJI19" s="56"/>
      <c r="AJJ19" s="54" t="s">
        <v>247</v>
      </c>
      <c r="AJK19" s="57">
        <f t="shared" si="93"/>
        <v>300000</v>
      </c>
      <c r="AJL19" s="58"/>
      <c r="AJM19" s="57">
        <v>300000</v>
      </c>
      <c r="AJN19" s="57">
        <f t="shared" si="94"/>
        <v>300000</v>
      </c>
      <c r="AJO19" s="57"/>
      <c r="AJP19" s="57">
        <f t="shared" si="95"/>
        <v>75000</v>
      </c>
      <c r="AJQ19" s="57"/>
      <c r="AJR19" s="57">
        <f t="shared" si="96"/>
        <v>75000</v>
      </c>
      <c r="AJS19" s="57">
        <f t="shared" si="97"/>
        <v>67500</v>
      </c>
      <c r="AJT19" s="57">
        <f t="shared" si="98"/>
        <v>7500</v>
      </c>
      <c r="AJU19" s="56"/>
      <c r="AJV19" s="56"/>
      <c r="AJW19" s="56"/>
      <c r="AJX19" s="56"/>
      <c r="AJY19" s="61">
        <v>9</v>
      </c>
      <c r="AJZ19" s="63" t="s">
        <v>141</v>
      </c>
      <c r="AKA19" s="55"/>
      <c r="AKB19" s="55"/>
      <c r="AKC19" s="56"/>
      <c r="AKD19" s="56"/>
      <c r="AKE19" s="56"/>
      <c r="AKF19" s="56"/>
      <c r="AKG19" s="56"/>
      <c r="AKH19" s="56"/>
      <c r="AKI19" s="56"/>
      <c r="AKJ19" s="56"/>
      <c r="AKK19" s="56"/>
      <c r="AKL19" s="56"/>
      <c r="AKM19" s="56"/>
      <c r="AKN19" s="56"/>
      <c r="AKO19" s="56"/>
      <c r="AKP19" s="54" t="s">
        <v>247</v>
      </c>
      <c r="AKQ19" s="57">
        <f t="shared" ref="AKQ19:ALW19" si="99">AKS19</f>
        <v>300000</v>
      </c>
      <c r="AKR19" s="58"/>
      <c r="AKS19" s="57">
        <v>300000</v>
      </c>
      <c r="AKT19" s="57">
        <f t="shared" ref="AKT19:ALZ19" si="100">AKS19</f>
        <v>300000</v>
      </c>
      <c r="AKU19" s="57"/>
      <c r="AKV19" s="57">
        <f t="shared" ref="AKV19:AMB19" si="101">AKW19+AKX19</f>
        <v>75000</v>
      </c>
      <c r="AKW19" s="57"/>
      <c r="AKX19" s="57">
        <f t="shared" ref="AKX19:AMD19" si="102">AKQ19*0.25</f>
        <v>75000</v>
      </c>
      <c r="AKY19" s="57">
        <f t="shared" ref="AKY19:AME19" si="103">AKX19*90%</f>
        <v>67500</v>
      </c>
      <c r="AKZ19" s="57">
        <f t="shared" ref="AKZ19:AMF19" si="104">AKX19*10%</f>
        <v>7500</v>
      </c>
      <c r="ALA19" s="56"/>
      <c r="ALB19" s="56"/>
      <c r="ALC19" s="56"/>
      <c r="ALD19" s="56"/>
      <c r="ALE19" s="61">
        <v>9</v>
      </c>
      <c r="ALF19" s="63" t="s">
        <v>141</v>
      </c>
      <c r="ALG19" s="55"/>
      <c r="ALH19" s="55"/>
      <c r="ALI19" s="56"/>
      <c r="ALJ19" s="56"/>
      <c r="ALK19" s="56"/>
      <c r="ALL19" s="56"/>
      <c r="ALM19" s="56"/>
      <c r="ALN19" s="56"/>
      <c r="ALO19" s="56"/>
      <c r="ALP19" s="56"/>
      <c r="ALQ19" s="56"/>
      <c r="ALR19" s="56"/>
      <c r="ALS19" s="56"/>
      <c r="ALT19" s="56"/>
      <c r="ALU19" s="56"/>
      <c r="ALV19" s="54" t="s">
        <v>247</v>
      </c>
      <c r="ALW19" s="57">
        <f t="shared" si="99"/>
        <v>300000</v>
      </c>
      <c r="ALX19" s="58"/>
      <c r="ALY19" s="57">
        <v>300000</v>
      </c>
      <c r="ALZ19" s="57">
        <f t="shared" si="100"/>
        <v>300000</v>
      </c>
      <c r="AMA19" s="57"/>
      <c r="AMB19" s="57">
        <f t="shared" si="101"/>
        <v>75000</v>
      </c>
      <c r="AMC19" s="57"/>
      <c r="AMD19" s="57">
        <f t="shared" si="102"/>
        <v>75000</v>
      </c>
      <c r="AME19" s="57">
        <f t="shared" si="103"/>
        <v>67500</v>
      </c>
      <c r="AMF19" s="57">
        <f t="shared" si="104"/>
        <v>7500</v>
      </c>
      <c r="AMG19" s="56"/>
      <c r="AMH19" s="56"/>
      <c r="AMI19" s="56"/>
      <c r="AMJ19" s="56"/>
      <c r="AMK19" s="61">
        <v>9</v>
      </c>
      <c r="AML19" s="63" t="s">
        <v>141</v>
      </c>
      <c r="AMM19" s="55"/>
      <c r="AMN19" s="55"/>
      <c r="AMO19" s="56"/>
      <c r="AMP19" s="56"/>
      <c r="AMQ19" s="56"/>
      <c r="AMR19" s="56"/>
      <c r="AMS19" s="56"/>
      <c r="AMT19" s="56"/>
      <c r="AMU19" s="56"/>
      <c r="AMV19" s="56"/>
      <c r="AMW19" s="56"/>
      <c r="AMX19" s="56"/>
      <c r="AMY19" s="56"/>
      <c r="AMZ19" s="56"/>
      <c r="ANA19" s="56"/>
      <c r="ANB19" s="54" t="s">
        <v>247</v>
      </c>
      <c r="ANC19" s="57">
        <f t="shared" ref="ANC19:AOI19" si="105">ANE19</f>
        <v>300000</v>
      </c>
      <c r="AND19" s="58"/>
      <c r="ANE19" s="57">
        <v>300000</v>
      </c>
      <c r="ANF19" s="57">
        <f t="shared" ref="ANF19:AOL19" si="106">ANE19</f>
        <v>300000</v>
      </c>
      <c r="ANG19" s="57"/>
      <c r="ANH19" s="57">
        <f t="shared" ref="ANH19:AON19" si="107">ANI19+ANJ19</f>
        <v>75000</v>
      </c>
      <c r="ANI19" s="57"/>
      <c r="ANJ19" s="57">
        <f t="shared" ref="ANJ19:AOP19" si="108">ANC19*0.25</f>
        <v>75000</v>
      </c>
      <c r="ANK19" s="57">
        <f t="shared" ref="ANK19:AOQ19" si="109">ANJ19*90%</f>
        <v>67500</v>
      </c>
      <c r="ANL19" s="57">
        <f t="shared" ref="ANL19:AOR19" si="110">ANJ19*10%</f>
        <v>7500</v>
      </c>
      <c r="ANM19" s="56"/>
      <c r="ANN19" s="56"/>
      <c r="ANO19" s="56"/>
      <c r="ANP19" s="56"/>
      <c r="ANQ19" s="61">
        <v>9</v>
      </c>
      <c r="ANR19" s="63" t="s">
        <v>141</v>
      </c>
      <c r="ANS19" s="55"/>
      <c r="ANT19" s="55"/>
      <c r="ANU19" s="56"/>
      <c r="ANV19" s="56"/>
      <c r="ANW19" s="56"/>
      <c r="ANX19" s="56"/>
      <c r="ANY19" s="56"/>
      <c r="ANZ19" s="56"/>
      <c r="AOA19" s="56"/>
      <c r="AOB19" s="56"/>
      <c r="AOC19" s="56"/>
      <c r="AOD19" s="56"/>
      <c r="AOE19" s="56"/>
      <c r="AOF19" s="56"/>
      <c r="AOG19" s="56"/>
      <c r="AOH19" s="54" t="s">
        <v>247</v>
      </c>
      <c r="AOI19" s="57">
        <f t="shared" si="105"/>
        <v>300000</v>
      </c>
      <c r="AOJ19" s="58"/>
      <c r="AOK19" s="57">
        <v>300000</v>
      </c>
      <c r="AOL19" s="57">
        <f t="shared" si="106"/>
        <v>300000</v>
      </c>
      <c r="AOM19" s="57"/>
      <c r="AON19" s="57">
        <f t="shared" si="107"/>
        <v>75000</v>
      </c>
      <c r="AOO19" s="57"/>
      <c r="AOP19" s="57">
        <f t="shared" si="108"/>
        <v>75000</v>
      </c>
      <c r="AOQ19" s="57">
        <f t="shared" si="109"/>
        <v>67500</v>
      </c>
      <c r="AOR19" s="57">
        <f t="shared" si="110"/>
        <v>7500</v>
      </c>
      <c r="AOS19" s="56"/>
      <c r="AOT19" s="56"/>
      <c r="AOU19" s="56"/>
      <c r="AOV19" s="56"/>
      <c r="AOW19" s="61">
        <v>9</v>
      </c>
      <c r="AOX19" s="63" t="s">
        <v>141</v>
      </c>
      <c r="AOY19" s="55"/>
      <c r="AOZ19" s="55"/>
      <c r="APA19" s="56"/>
      <c r="APB19" s="56"/>
      <c r="APC19" s="56"/>
      <c r="APD19" s="56"/>
      <c r="APE19" s="56"/>
      <c r="APF19" s="56"/>
      <c r="APG19" s="56"/>
      <c r="APH19" s="56"/>
      <c r="API19" s="56"/>
      <c r="APJ19" s="56"/>
      <c r="APK19" s="56"/>
      <c r="APL19" s="56"/>
      <c r="APM19" s="56"/>
      <c r="APN19" s="54" t="s">
        <v>247</v>
      </c>
      <c r="APO19" s="57">
        <f t="shared" ref="APO19:AQU19" si="111">APQ19</f>
        <v>300000</v>
      </c>
      <c r="APP19" s="58"/>
      <c r="APQ19" s="57">
        <v>300000</v>
      </c>
      <c r="APR19" s="57">
        <f t="shared" ref="APR19:AQX19" si="112">APQ19</f>
        <v>300000</v>
      </c>
      <c r="APS19" s="57"/>
      <c r="APT19" s="57">
        <f t="shared" ref="APT19:AQZ19" si="113">APU19+APV19</f>
        <v>75000</v>
      </c>
      <c r="APU19" s="57"/>
      <c r="APV19" s="57">
        <f t="shared" ref="APV19:ARB19" si="114">APO19*0.25</f>
        <v>75000</v>
      </c>
      <c r="APW19" s="57">
        <f t="shared" ref="APW19:ARC19" si="115">APV19*90%</f>
        <v>67500</v>
      </c>
      <c r="APX19" s="57">
        <f t="shared" ref="APX19:ARD19" si="116">APV19*10%</f>
        <v>7500</v>
      </c>
      <c r="APY19" s="56"/>
      <c r="APZ19" s="56"/>
      <c r="AQA19" s="56"/>
      <c r="AQB19" s="56"/>
      <c r="AQC19" s="61">
        <v>9</v>
      </c>
      <c r="AQD19" s="63" t="s">
        <v>141</v>
      </c>
      <c r="AQE19" s="55"/>
      <c r="AQF19" s="55"/>
      <c r="AQG19" s="56"/>
      <c r="AQH19" s="56"/>
      <c r="AQI19" s="56"/>
      <c r="AQJ19" s="56"/>
      <c r="AQK19" s="56"/>
      <c r="AQL19" s="56"/>
      <c r="AQM19" s="56"/>
      <c r="AQN19" s="56"/>
      <c r="AQO19" s="56"/>
      <c r="AQP19" s="56"/>
      <c r="AQQ19" s="56"/>
      <c r="AQR19" s="56"/>
      <c r="AQS19" s="56"/>
      <c r="AQT19" s="54" t="s">
        <v>247</v>
      </c>
      <c r="AQU19" s="57">
        <f t="shared" si="111"/>
        <v>300000</v>
      </c>
      <c r="AQV19" s="58"/>
      <c r="AQW19" s="57">
        <v>300000</v>
      </c>
      <c r="AQX19" s="57">
        <f t="shared" si="112"/>
        <v>300000</v>
      </c>
      <c r="AQY19" s="57"/>
      <c r="AQZ19" s="57">
        <f t="shared" si="113"/>
        <v>75000</v>
      </c>
      <c r="ARA19" s="57"/>
      <c r="ARB19" s="57">
        <f t="shared" si="114"/>
        <v>75000</v>
      </c>
      <c r="ARC19" s="57">
        <f t="shared" si="115"/>
        <v>67500</v>
      </c>
      <c r="ARD19" s="57">
        <f t="shared" si="116"/>
        <v>7500</v>
      </c>
      <c r="ARE19" s="56"/>
      <c r="ARF19" s="56"/>
      <c r="ARG19" s="56"/>
      <c r="ARH19" s="56"/>
      <c r="ARI19" s="61">
        <v>9</v>
      </c>
      <c r="ARJ19" s="63" t="s">
        <v>141</v>
      </c>
      <c r="ARK19" s="55"/>
      <c r="ARL19" s="55"/>
      <c r="ARM19" s="56"/>
      <c r="ARN19" s="56"/>
      <c r="ARO19" s="56"/>
      <c r="ARP19" s="56"/>
      <c r="ARQ19" s="56"/>
      <c r="ARR19" s="56"/>
      <c r="ARS19" s="56"/>
      <c r="ART19" s="56"/>
      <c r="ARU19" s="56"/>
      <c r="ARV19" s="56"/>
      <c r="ARW19" s="56"/>
      <c r="ARX19" s="56"/>
      <c r="ARY19" s="56"/>
      <c r="ARZ19" s="54" t="s">
        <v>247</v>
      </c>
      <c r="ASA19" s="57">
        <f t="shared" ref="ASA19:ATG19" si="117">ASC19</f>
        <v>300000</v>
      </c>
      <c r="ASB19" s="58"/>
      <c r="ASC19" s="57">
        <v>300000</v>
      </c>
      <c r="ASD19" s="57">
        <f t="shared" ref="ASD19:ATJ19" si="118">ASC19</f>
        <v>300000</v>
      </c>
      <c r="ASE19" s="57"/>
      <c r="ASF19" s="57">
        <f t="shared" ref="ASF19:ATL19" si="119">ASG19+ASH19</f>
        <v>75000</v>
      </c>
      <c r="ASG19" s="57"/>
      <c r="ASH19" s="57">
        <f t="shared" ref="ASH19:ATN19" si="120">ASA19*0.25</f>
        <v>75000</v>
      </c>
      <c r="ASI19" s="57">
        <f t="shared" ref="ASI19:ATO19" si="121">ASH19*90%</f>
        <v>67500</v>
      </c>
      <c r="ASJ19" s="57">
        <f t="shared" ref="ASJ19:ATP19" si="122">ASH19*10%</f>
        <v>7500</v>
      </c>
      <c r="ASK19" s="56"/>
      <c r="ASL19" s="56"/>
      <c r="ASM19" s="56"/>
      <c r="ASN19" s="56"/>
      <c r="ASO19" s="61">
        <v>9</v>
      </c>
      <c r="ASP19" s="63" t="s">
        <v>141</v>
      </c>
      <c r="ASQ19" s="55"/>
      <c r="ASR19" s="55"/>
      <c r="ASS19" s="56"/>
      <c r="AST19" s="56"/>
      <c r="ASU19" s="56"/>
      <c r="ASV19" s="56"/>
      <c r="ASW19" s="56"/>
      <c r="ASX19" s="56"/>
      <c r="ASY19" s="56"/>
      <c r="ASZ19" s="56"/>
      <c r="ATA19" s="56"/>
      <c r="ATB19" s="56"/>
      <c r="ATC19" s="56"/>
      <c r="ATD19" s="56"/>
      <c r="ATE19" s="56"/>
      <c r="ATF19" s="54" t="s">
        <v>247</v>
      </c>
      <c r="ATG19" s="57">
        <f t="shared" si="117"/>
        <v>300000</v>
      </c>
      <c r="ATH19" s="58"/>
      <c r="ATI19" s="57">
        <v>300000</v>
      </c>
      <c r="ATJ19" s="57">
        <f t="shared" si="118"/>
        <v>300000</v>
      </c>
      <c r="ATK19" s="57"/>
      <c r="ATL19" s="57">
        <f t="shared" si="119"/>
        <v>75000</v>
      </c>
      <c r="ATM19" s="57"/>
      <c r="ATN19" s="57">
        <f t="shared" si="120"/>
        <v>75000</v>
      </c>
      <c r="ATO19" s="57">
        <f t="shared" si="121"/>
        <v>67500</v>
      </c>
      <c r="ATP19" s="57">
        <f t="shared" si="122"/>
        <v>7500</v>
      </c>
      <c r="ATQ19" s="56"/>
      <c r="ATR19" s="56"/>
      <c r="ATS19" s="56"/>
      <c r="ATT19" s="56"/>
      <c r="ATU19" s="61">
        <v>9</v>
      </c>
      <c r="ATV19" s="63" t="s">
        <v>141</v>
      </c>
      <c r="ATW19" s="55"/>
      <c r="ATX19" s="55"/>
      <c r="ATY19" s="56"/>
      <c r="ATZ19" s="56"/>
      <c r="AUA19" s="56"/>
      <c r="AUB19" s="56"/>
      <c r="AUC19" s="56"/>
      <c r="AUD19" s="56"/>
      <c r="AUE19" s="56"/>
      <c r="AUF19" s="56"/>
      <c r="AUG19" s="56"/>
      <c r="AUH19" s="56"/>
      <c r="AUI19" s="56"/>
      <c r="AUJ19" s="56"/>
      <c r="AUK19" s="56"/>
      <c r="AUL19" s="54" t="s">
        <v>247</v>
      </c>
      <c r="AUM19" s="57">
        <f t="shared" ref="AUM19:AVS19" si="123">AUO19</f>
        <v>300000</v>
      </c>
      <c r="AUN19" s="58"/>
      <c r="AUO19" s="57">
        <v>300000</v>
      </c>
      <c r="AUP19" s="57">
        <f t="shared" ref="AUP19:AVV19" si="124">AUO19</f>
        <v>300000</v>
      </c>
      <c r="AUQ19" s="57"/>
      <c r="AUR19" s="57">
        <f t="shared" ref="AUR19:AVX19" si="125">AUS19+AUT19</f>
        <v>75000</v>
      </c>
      <c r="AUS19" s="57"/>
      <c r="AUT19" s="57">
        <f t="shared" ref="AUT19:AVZ19" si="126">AUM19*0.25</f>
        <v>75000</v>
      </c>
      <c r="AUU19" s="57">
        <f t="shared" ref="AUU19:AWA19" si="127">AUT19*90%</f>
        <v>67500</v>
      </c>
      <c r="AUV19" s="57">
        <f t="shared" ref="AUV19:AWB19" si="128">AUT19*10%</f>
        <v>7500</v>
      </c>
      <c r="AUW19" s="56"/>
      <c r="AUX19" s="56"/>
      <c r="AUY19" s="56"/>
      <c r="AUZ19" s="56"/>
      <c r="AVA19" s="61">
        <v>9</v>
      </c>
      <c r="AVB19" s="63" t="s">
        <v>141</v>
      </c>
      <c r="AVC19" s="55"/>
      <c r="AVD19" s="55"/>
      <c r="AVE19" s="56"/>
      <c r="AVF19" s="56"/>
      <c r="AVG19" s="56"/>
      <c r="AVH19" s="56"/>
      <c r="AVI19" s="56"/>
      <c r="AVJ19" s="56"/>
      <c r="AVK19" s="56"/>
      <c r="AVL19" s="56"/>
      <c r="AVM19" s="56"/>
      <c r="AVN19" s="56"/>
      <c r="AVO19" s="56"/>
      <c r="AVP19" s="56"/>
      <c r="AVQ19" s="56"/>
      <c r="AVR19" s="54" t="s">
        <v>247</v>
      </c>
      <c r="AVS19" s="57">
        <f t="shared" si="123"/>
        <v>300000</v>
      </c>
      <c r="AVT19" s="58"/>
      <c r="AVU19" s="57">
        <v>300000</v>
      </c>
      <c r="AVV19" s="57">
        <f t="shared" si="124"/>
        <v>300000</v>
      </c>
      <c r="AVW19" s="57"/>
      <c r="AVX19" s="57">
        <f t="shared" si="125"/>
        <v>75000</v>
      </c>
      <c r="AVY19" s="57"/>
      <c r="AVZ19" s="57">
        <f t="shared" si="126"/>
        <v>75000</v>
      </c>
      <c r="AWA19" s="57">
        <f t="shared" si="127"/>
        <v>67500</v>
      </c>
      <c r="AWB19" s="57">
        <f t="shared" si="128"/>
        <v>7500</v>
      </c>
      <c r="AWC19" s="56"/>
      <c r="AWD19" s="56"/>
      <c r="AWE19" s="56"/>
      <c r="AWF19" s="56"/>
      <c r="AWG19" s="61">
        <v>9</v>
      </c>
      <c r="AWH19" s="63" t="s">
        <v>141</v>
      </c>
      <c r="AWI19" s="55"/>
      <c r="AWJ19" s="55"/>
      <c r="AWK19" s="56"/>
      <c r="AWL19" s="56"/>
      <c r="AWM19" s="56"/>
      <c r="AWN19" s="56"/>
      <c r="AWO19" s="56"/>
      <c r="AWP19" s="56"/>
      <c r="AWQ19" s="56"/>
      <c r="AWR19" s="56"/>
      <c r="AWS19" s="56"/>
      <c r="AWT19" s="56"/>
      <c r="AWU19" s="56"/>
      <c r="AWV19" s="56"/>
      <c r="AWW19" s="56"/>
      <c r="AWX19" s="54" t="s">
        <v>247</v>
      </c>
      <c r="AWY19" s="57">
        <f t="shared" ref="AWY19:AYE19" si="129">AXA19</f>
        <v>300000</v>
      </c>
      <c r="AWZ19" s="58"/>
      <c r="AXA19" s="57">
        <v>300000</v>
      </c>
      <c r="AXB19" s="57">
        <f t="shared" ref="AXB19:AYH19" si="130">AXA19</f>
        <v>300000</v>
      </c>
      <c r="AXC19" s="57"/>
      <c r="AXD19" s="57">
        <f t="shared" ref="AXD19:AYJ19" si="131">AXE19+AXF19</f>
        <v>75000</v>
      </c>
      <c r="AXE19" s="57"/>
      <c r="AXF19" s="57">
        <f t="shared" ref="AXF19:AYL19" si="132">AWY19*0.25</f>
        <v>75000</v>
      </c>
      <c r="AXG19" s="57">
        <f t="shared" ref="AXG19:AYM19" si="133">AXF19*90%</f>
        <v>67500</v>
      </c>
      <c r="AXH19" s="57">
        <f t="shared" ref="AXH19:AYN19" si="134">AXF19*10%</f>
        <v>7500</v>
      </c>
      <c r="AXI19" s="56"/>
      <c r="AXJ19" s="56"/>
      <c r="AXK19" s="56"/>
      <c r="AXL19" s="56"/>
      <c r="AXM19" s="61">
        <v>9</v>
      </c>
      <c r="AXN19" s="63" t="s">
        <v>141</v>
      </c>
      <c r="AXO19" s="55"/>
      <c r="AXP19" s="55"/>
      <c r="AXQ19" s="56"/>
      <c r="AXR19" s="56"/>
      <c r="AXS19" s="56"/>
      <c r="AXT19" s="56"/>
      <c r="AXU19" s="56"/>
      <c r="AXV19" s="56"/>
      <c r="AXW19" s="56"/>
      <c r="AXX19" s="56"/>
      <c r="AXY19" s="56"/>
      <c r="AXZ19" s="56"/>
      <c r="AYA19" s="56"/>
      <c r="AYB19" s="56"/>
      <c r="AYC19" s="56"/>
      <c r="AYD19" s="54" t="s">
        <v>247</v>
      </c>
      <c r="AYE19" s="57">
        <f t="shared" si="129"/>
        <v>300000</v>
      </c>
      <c r="AYF19" s="58"/>
      <c r="AYG19" s="57">
        <v>300000</v>
      </c>
      <c r="AYH19" s="57">
        <f t="shared" si="130"/>
        <v>300000</v>
      </c>
      <c r="AYI19" s="57"/>
      <c r="AYJ19" s="57">
        <f t="shared" si="131"/>
        <v>75000</v>
      </c>
      <c r="AYK19" s="57"/>
      <c r="AYL19" s="57">
        <f t="shared" si="132"/>
        <v>75000</v>
      </c>
      <c r="AYM19" s="57">
        <f t="shared" si="133"/>
        <v>67500</v>
      </c>
      <c r="AYN19" s="57">
        <f t="shared" si="134"/>
        <v>7500</v>
      </c>
      <c r="AYO19" s="56"/>
      <c r="AYP19" s="56"/>
      <c r="AYQ19" s="56"/>
      <c r="AYR19" s="56"/>
      <c r="AYS19" s="61">
        <v>9</v>
      </c>
      <c r="AYT19" s="63" t="s">
        <v>141</v>
      </c>
      <c r="AYU19" s="55"/>
      <c r="AYV19" s="55"/>
      <c r="AYW19" s="56"/>
      <c r="AYX19" s="56"/>
      <c r="AYY19" s="56"/>
      <c r="AYZ19" s="56"/>
      <c r="AZA19" s="56"/>
      <c r="AZB19" s="56"/>
      <c r="AZC19" s="56"/>
      <c r="AZD19" s="56"/>
      <c r="AZE19" s="56"/>
      <c r="AZF19" s="56"/>
      <c r="AZG19" s="56"/>
      <c r="AZH19" s="56"/>
      <c r="AZI19" s="56"/>
      <c r="AZJ19" s="54" t="s">
        <v>247</v>
      </c>
      <c r="AZK19" s="57">
        <f t="shared" ref="AZK19:BAQ19" si="135">AZM19</f>
        <v>300000</v>
      </c>
      <c r="AZL19" s="58"/>
      <c r="AZM19" s="57">
        <v>300000</v>
      </c>
      <c r="AZN19" s="57">
        <f t="shared" ref="AZN19:BAT19" si="136">AZM19</f>
        <v>300000</v>
      </c>
      <c r="AZO19" s="57"/>
      <c r="AZP19" s="57">
        <f t="shared" ref="AZP19:BAV19" si="137">AZQ19+AZR19</f>
        <v>75000</v>
      </c>
      <c r="AZQ19" s="57"/>
      <c r="AZR19" s="57">
        <f t="shared" ref="AZR19:BAX19" si="138">AZK19*0.25</f>
        <v>75000</v>
      </c>
      <c r="AZS19" s="57">
        <f t="shared" ref="AZS19:BAY19" si="139">AZR19*90%</f>
        <v>67500</v>
      </c>
      <c r="AZT19" s="57">
        <f t="shared" ref="AZT19:BAZ19" si="140">AZR19*10%</f>
        <v>7500</v>
      </c>
      <c r="AZU19" s="56"/>
      <c r="AZV19" s="56"/>
      <c r="AZW19" s="56"/>
      <c r="AZX19" s="56"/>
      <c r="AZY19" s="61">
        <v>9</v>
      </c>
      <c r="AZZ19" s="63" t="s">
        <v>141</v>
      </c>
      <c r="BAA19" s="55"/>
      <c r="BAB19" s="55"/>
      <c r="BAC19" s="56"/>
      <c r="BAD19" s="56"/>
      <c r="BAE19" s="56"/>
      <c r="BAF19" s="56"/>
      <c r="BAG19" s="56"/>
      <c r="BAH19" s="56"/>
      <c r="BAI19" s="56"/>
      <c r="BAJ19" s="56"/>
      <c r="BAK19" s="56"/>
      <c r="BAL19" s="56"/>
      <c r="BAM19" s="56"/>
      <c r="BAN19" s="56"/>
      <c r="BAO19" s="56"/>
      <c r="BAP19" s="54" t="s">
        <v>247</v>
      </c>
      <c r="BAQ19" s="57">
        <f t="shared" si="135"/>
        <v>300000</v>
      </c>
      <c r="BAR19" s="58"/>
      <c r="BAS19" s="57">
        <v>300000</v>
      </c>
      <c r="BAT19" s="57">
        <f t="shared" si="136"/>
        <v>300000</v>
      </c>
      <c r="BAU19" s="57"/>
      <c r="BAV19" s="57">
        <f t="shared" si="137"/>
        <v>75000</v>
      </c>
      <c r="BAW19" s="57"/>
      <c r="BAX19" s="57">
        <f t="shared" si="138"/>
        <v>75000</v>
      </c>
      <c r="BAY19" s="57">
        <f t="shared" si="139"/>
        <v>67500</v>
      </c>
      <c r="BAZ19" s="57">
        <f t="shared" si="140"/>
        <v>7500</v>
      </c>
      <c r="BBA19" s="56"/>
      <c r="BBB19" s="56"/>
      <c r="BBC19" s="56"/>
      <c r="BBD19" s="56"/>
      <c r="BBE19" s="61">
        <v>9</v>
      </c>
      <c r="BBF19" s="63" t="s">
        <v>141</v>
      </c>
      <c r="BBG19" s="55"/>
      <c r="BBH19" s="55"/>
      <c r="BBI19" s="56"/>
      <c r="BBJ19" s="56"/>
      <c r="BBK19" s="56"/>
      <c r="BBL19" s="56"/>
      <c r="BBM19" s="56"/>
      <c r="BBN19" s="56"/>
      <c r="BBO19" s="56"/>
      <c r="BBP19" s="56"/>
      <c r="BBQ19" s="56"/>
      <c r="BBR19" s="56"/>
      <c r="BBS19" s="56"/>
      <c r="BBT19" s="56"/>
      <c r="BBU19" s="56"/>
      <c r="BBV19" s="54" t="s">
        <v>247</v>
      </c>
      <c r="BBW19" s="57">
        <f t="shared" ref="BBW19:BDC19" si="141">BBY19</f>
        <v>300000</v>
      </c>
      <c r="BBX19" s="58"/>
      <c r="BBY19" s="57">
        <v>300000</v>
      </c>
      <c r="BBZ19" s="57">
        <f t="shared" ref="BBZ19:BDF19" si="142">BBY19</f>
        <v>300000</v>
      </c>
      <c r="BCA19" s="57"/>
      <c r="BCB19" s="57">
        <f t="shared" ref="BCB19:BDH19" si="143">BCC19+BCD19</f>
        <v>75000</v>
      </c>
      <c r="BCC19" s="57"/>
      <c r="BCD19" s="57">
        <f t="shared" ref="BCD19:BDJ19" si="144">BBW19*0.25</f>
        <v>75000</v>
      </c>
      <c r="BCE19" s="57">
        <f t="shared" ref="BCE19:BDK19" si="145">BCD19*90%</f>
        <v>67500</v>
      </c>
      <c r="BCF19" s="57">
        <f t="shared" ref="BCF19:BDL19" si="146">BCD19*10%</f>
        <v>7500</v>
      </c>
      <c r="BCG19" s="56"/>
      <c r="BCH19" s="56"/>
      <c r="BCI19" s="56"/>
      <c r="BCJ19" s="56"/>
      <c r="BCK19" s="61">
        <v>9</v>
      </c>
      <c r="BCL19" s="63" t="s">
        <v>141</v>
      </c>
      <c r="BCM19" s="55"/>
      <c r="BCN19" s="55"/>
      <c r="BCO19" s="56"/>
      <c r="BCP19" s="56"/>
      <c r="BCQ19" s="56"/>
      <c r="BCR19" s="56"/>
      <c r="BCS19" s="56"/>
      <c r="BCT19" s="56"/>
      <c r="BCU19" s="56"/>
      <c r="BCV19" s="56"/>
      <c r="BCW19" s="56"/>
      <c r="BCX19" s="56"/>
      <c r="BCY19" s="56"/>
      <c r="BCZ19" s="56"/>
      <c r="BDA19" s="56"/>
      <c r="BDB19" s="54" t="s">
        <v>247</v>
      </c>
      <c r="BDC19" s="57">
        <f t="shared" si="141"/>
        <v>300000</v>
      </c>
      <c r="BDD19" s="58"/>
      <c r="BDE19" s="57">
        <v>300000</v>
      </c>
      <c r="BDF19" s="57">
        <f t="shared" si="142"/>
        <v>300000</v>
      </c>
      <c r="BDG19" s="57"/>
      <c r="BDH19" s="57">
        <f t="shared" si="143"/>
        <v>75000</v>
      </c>
      <c r="BDI19" s="57"/>
      <c r="BDJ19" s="57">
        <f t="shared" si="144"/>
        <v>75000</v>
      </c>
      <c r="BDK19" s="57">
        <f t="shared" si="145"/>
        <v>67500</v>
      </c>
      <c r="BDL19" s="57">
        <f t="shared" si="146"/>
        <v>7500</v>
      </c>
      <c r="BDM19" s="56"/>
      <c r="BDN19" s="56"/>
      <c r="BDO19" s="56"/>
      <c r="BDP19" s="56"/>
      <c r="BDQ19" s="61">
        <v>9</v>
      </c>
      <c r="BDR19" s="63" t="s">
        <v>141</v>
      </c>
      <c r="BDS19" s="55"/>
      <c r="BDT19" s="55"/>
      <c r="BDU19" s="56"/>
      <c r="BDV19" s="56"/>
      <c r="BDW19" s="56"/>
      <c r="BDX19" s="56"/>
      <c r="BDY19" s="56"/>
      <c r="BDZ19" s="56"/>
      <c r="BEA19" s="56"/>
      <c r="BEB19" s="56"/>
      <c r="BEC19" s="56"/>
      <c r="BED19" s="56"/>
      <c r="BEE19" s="56"/>
      <c r="BEF19" s="56"/>
      <c r="BEG19" s="56"/>
      <c r="BEH19" s="54" t="s">
        <v>247</v>
      </c>
      <c r="BEI19" s="57">
        <f t="shared" ref="BEI19:BFO19" si="147">BEK19</f>
        <v>300000</v>
      </c>
      <c r="BEJ19" s="58"/>
      <c r="BEK19" s="57">
        <v>300000</v>
      </c>
      <c r="BEL19" s="57">
        <f t="shared" ref="BEL19:BFR19" si="148">BEK19</f>
        <v>300000</v>
      </c>
      <c r="BEM19" s="57"/>
      <c r="BEN19" s="57">
        <f t="shared" ref="BEN19:BFT19" si="149">BEO19+BEP19</f>
        <v>75000</v>
      </c>
      <c r="BEO19" s="57"/>
      <c r="BEP19" s="57">
        <f t="shared" ref="BEP19:BFV19" si="150">BEI19*0.25</f>
        <v>75000</v>
      </c>
      <c r="BEQ19" s="57">
        <f t="shared" ref="BEQ19:BFW19" si="151">BEP19*90%</f>
        <v>67500</v>
      </c>
      <c r="BER19" s="57">
        <f t="shared" ref="BER19:BFX19" si="152">BEP19*10%</f>
        <v>7500</v>
      </c>
      <c r="BES19" s="56"/>
      <c r="BET19" s="56"/>
      <c r="BEU19" s="56"/>
      <c r="BEV19" s="56"/>
      <c r="BEW19" s="61">
        <v>9</v>
      </c>
      <c r="BEX19" s="63" t="s">
        <v>141</v>
      </c>
      <c r="BEY19" s="55"/>
      <c r="BEZ19" s="55"/>
      <c r="BFA19" s="56"/>
      <c r="BFB19" s="56"/>
      <c r="BFC19" s="56"/>
      <c r="BFD19" s="56"/>
      <c r="BFE19" s="56"/>
      <c r="BFF19" s="56"/>
      <c r="BFG19" s="56"/>
      <c r="BFH19" s="56"/>
      <c r="BFI19" s="56"/>
      <c r="BFJ19" s="56"/>
      <c r="BFK19" s="56"/>
      <c r="BFL19" s="56"/>
      <c r="BFM19" s="56"/>
      <c r="BFN19" s="54" t="s">
        <v>247</v>
      </c>
      <c r="BFO19" s="57">
        <f t="shared" si="147"/>
        <v>300000</v>
      </c>
      <c r="BFP19" s="58"/>
      <c r="BFQ19" s="57">
        <v>300000</v>
      </c>
      <c r="BFR19" s="57">
        <f t="shared" si="148"/>
        <v>300000</v>
      </c>
      <c r="BFS19" s="57"/>
      <c r="BFT19" s="57">
        <f t="shared" si="149"/>
        <v>75000</v>
      </c>
      <c r="BFU19" s="57"/>
      <c r="BFV19" s="57">
        <f t="shared" si="150"/>
        <v>75000</v>
      </c>
      <c r="BFW19" s="57">
        <f t="shared" si="151"/>
        <v>67500</v>
      </c>
      <c r="BFX19" s="57">
        <f t="shared" si="152"/>
        <v>7500</v>
      </c>
      <c r="BFY19" s="56"/>
      <c r="BFZ19" s="56"/>
      <c r="BGA19" s="56"/>
      <c r="BGB19" s="56"/>
      <c r="BGC19" s="61">
        <v>9</v>
      </c>
      <c r="BGD19" s="63" t="s">
        <v>141</v>
      </c>
      <c r="BGE19" s="55"/>
      <c r="BGF19" s="55"/>
      <c r="BGG19" s="56"/>
      <c r="BGH19" s="56"/>
      <c r="BGI19" s="56"/>
      <c r="BGJ19" s="56"/>
      <c r="BGK19" s="56"/>
      <c r="BGL19" s="56"/>
      <c r="BGM19" s="56"/>
      <c r="BGN19" s="56"/>
      <c r="BGO19" s="56"/>
      <c r="BGP19" s="56"/>
      <c r="BGQ19" s="56"/>
      <c r="BGR19" s="56"/>
      <c r="BGS19" s="56"/>
      <c r="BGT19" s="54" t="s">
        <v>247</v>
      </c>
      <c r="BGU19" s="57">
        <f t="shared" ref="BGU19:BIA19" si="153">BGW19</f>
        <v>300000</v>
      </c>
      <c r="BGV19" s="58"/>
      <c r="BGW19" s="57">
        <v>300000</v>
      </c>
      <c r="BGX19" s="57">
        <f t="shared" ref="BGX19:BID19" si="154">BGW19</f>
        <v>300000</v>
      </c>
      <c r="BGY19" s="57"/>
      <c r="BGZ19" s="57">
        <f t="shared" ref="BGZ19:BIF19" si="155">BHA19+BHB19</f>
        <v>75000</v>
      </c>
      <c r="BHA19" s="57"/>
      <c r="BHB19" s="57">
        <f t="shared" ref="BHB19:BIH19" si="156">BGU19*0.25</f>
        <v>75000</v>
      </c>
      <c r="BHC19" s="57">
        <f t="shared" ref="BHC19:BII19" si="157">BHB19*90%</f>
        <v>67500</v>
      </c>
      <c r="BHD19" s="57">
        <f t="shared" ref="BHD19:BIJ19" si="158">BHB19*10%</f>
        <v>7500</v>
      </c>
      <c r="BHE19" s="56"/>
      <c r="BHF19" s="56"/>
      <c r="BHG19" s="56"/>
      <c r="BHH19" s="56"/>
      <c r="BHI19" s="61">
        <v>9</v>
      </c>
      <c r="BHJ19" s="63" t="s">
        <v>141</v>
      </c>
      <c r="BHK19" s="55"/>
      <c r="BHL19" s="55"/>
      <c r="BHM19" s="56"/>
      <c r="BHN19" s="56"/>
      <c r="BHO19" s="56"/>
      <c r="BHP19" s="56"/>
      <c r="BHQ19" s="56"/>
      <c r="BHR19" s="56"/>
      <c r="BHS19" s="56"/>
      <c r="BHT19" s="56"/>
      <c r="BHU19" s="56"/>
      <c r="BHV19" s="56"/>
      <c r="BHW19" s="56"/>
      <c r="BHX19" s="56"/>
      <c r="BHY19" s="56"/>
      <c r="BHZ19" s="54" t="s">
        <v>247</v>
      </c>
      <c r="BIA19" s="57">
        <f t="shared" si="153"/>
        <v>300000</v>
      </c>
      <c r="BIB19" s="58"/>
      <c r="BIC19" s="57">
        <v>300000</v>
      </c>
      <c r="BID19" s="57">
        <f t="shared" si="154"/>
        <v>300000</v>
      </c>
      <c r="BIE19" s="57"/>
      <c r="BIF19" s="57">
        <f t="shared" si="155"/>
        <v>75000</v>
      </c>
      <c r="BIG19" s="57"/>
      <c r="BIH19" s="57">
        <f t="shared" si="156"/>
        <v>75000</v>
      </c>
      <c r="BII19" s="57">
        <f t="shared" si="157"/>
        <v>67500</v>
      </c>
      <c r="BIJ19" s="57">
        <f t="shared" si="158"/>
        <v>7500</v>
      </c>
      <c r="BIK19" s="56"/>
      <c r="BIL19" s="56"/>
      <c r="BIM19" s="56"/>
      <c r="BIN19" s="56"/>
      <c r="BIO19" s="61">
        <v>9</v>
      </c>
      <c r="BIP19" s="63" t="s">
        <v>141</v>
      </c>
      <c r="BIQ19" s="55"/>
      <c r="BIR19" s="55"/>
      <c r="BIS19" s="56"/>
      <c r="BIT19" s="56"/>
      <c r="BIU19" s="56"/>
      <c r="BIV19" s="56"/>
      <c r="BIW19" s="56"/>
      <c r="BIX19" s="56"/>
      <c r="BIY19" s="56"/>
      <c r="BIZ19" s="56"/>
      <c r="BJA19" s="56"/>
      <c r="BJB19" s="56"/>
      <c r="BJC19" s="56"/>
      <c r="BJD19" s="56"/>
      <c r="BJE19" s="56"/>
      <c r="BJF19" s="54" t="s">
        <v>247</v>
      </c>
      <c r="BJG19" s="57">
        <f t="shared" ref="BJG19:BKM19" si="159">BJI19</f>
        <v>300000</v>
      </c>
      <c r="BJH19" s="58"/>
      <c r="BJI19" s="57">
        <v>300000</v>
      </c>
      <c r="BJJ19" s="57">
        <f t="shared" ref="BJJ19:BKP19" si="160">BJI19</f>
        <v>300000</v>
      </c>
      <c r="BJK19" s="57"/>
      <c r="BJL19" s="57">
        <f t="shared" ref="BJL19:BKR19" si="161">BJM19+BJN19</f>
        <v>75000</v>
      </c>
      <c r="BJM19" s="57"/>
      <c r="BJN19" s="57">
        <f t="shared" ref="BJN19:BKT19" si="162">BJG19*0.25</f>
        <v>75000</v>
      </c>
      <c r="BJO19" s="57">
        <f t="shared" ref="BJO19:BKU19" si="163">BJN19*90%</f>
        <v>67500</v>
      </c>
      <c r="BJP19" s="57">
        <f t="shared" ref="BJP19:BKV19" si="164">BJN19*10%</f>
        <v>7500</v>
      </c>
      <c r="BJQ19" s="56"/>
      <c r="BJR19" s="56"/>
      <c r="BJS19" s="56"/>
      <c r="BJT19" s="56"/>
      <c r="BJU19" s="61">
        <v>9</v>
      </c>
      <c r="BJV19" s="63" t="s">
        <v>141</v>
      </c>
      <c r="BJW19" s="55"/>
      <c r="BJX19" s="55"/>
      <c r="BJY19" s="56"/>
      <c r="BJZ19" s="56"/>
      <c r="BKA19" s="56"/>
      <c r="BKB19" s="56"/>
      <c r="BKC19" s="56"/>
      <c r="BKD19" s="56"/>
      <c r="BKE19" s="56"/>
      <c r="BKF19" s="56"/>
      <c r="BKG19" s="56"/>
      <c r="BKH19" s="56"/>
      <c r="BKI19" s="56"/>
      <c r="BKJ19" s="56"/>
      <c r="BKK19" s="56"/>
      <c r="BKL19" s="54" t="s">
        <v>247</v>
      </c>
      <c r="BKM19" s="57">
        <f t="shared" si="159"/>
        <v>300000</v>
      </c>
      <c r="BKN19" s="58"/>
      <c r="BKO19" s="57">
        <v>300000</v>
      </c>
      <c r="BKP19" s="57">
        <f t="shared" si="160"/>
        <v>300000</v>
      </c>
      <c r="BKQ19" s="57"/>
      <c r="BKR19" s="57">
        <f t="shared" si="161"/>
        <v>75000</v>
      </c>
      <c r="BKS19" s="57"/>
      <c r="BKT19" s="57">
        <f t="shared" si="162"/>
        <v>75000</v>
      </c>
      <c r="BKU19" s="57">
        <f t="shared" si="163"/>
        <v>67500</v>
      </c>
      <c r="BKV19" s="57">
        <f t="shared" si="164"/>
        <v>7500</v>
      </c>
      <c r="BKW19" s="56"/>
      <c r="BKX19" s="56"/>
      <c r="BKY19" s="56"/>
      <c r="BKZ19" s="56"/>
      <c r="BLA19" s="61">
        <v>9</v>
      </c>
      <c r="BLB19" s="63" t="s">
        <v>141</v>
      </c>
      <c r="BLC19" s="55"/>
      <c r="BLD19" s="55"/>
      <c r="BLE19" s="56"/>
      <c r="BLF19" s="56"/>
      <c r="BLG19" s="56"/>
      <c r="BLH19" s="56"/>
      <c r="BLI19" s="56"/>
      <c r="BLJ19" s="56"/>
      <c r="BLK19" s="56"/>
      <c r="BLL19" s="56"/>
      <c r="BLM19" s="56"/>
      <c r="BLN19" s="56"/>
      <c r="BLO19" s="56"/>
      <c r="BLP19" s="56"/>
      <c r="BLQ19" s="56"/>
      <c r="BLR19" s="54" t="s">
        <v>247</v>
      </c>
      <c r="BLS19" s="57">
        <f t="shared" ref="BLS19:BMY19" si="165">BLU19</f>
        <v>300000</v>
      </c>
      <c r="BLT19" s="58"/>
      <c r="BLU19" s="57">
        <v>300000</v>
      </c>
      <c r="BLV19" s="57">
        <f t="shared" ref="BLV19:BNB19" si="166">BLU19</f>
        <v>300000</v>
      </c>
      <c r="BLW19" s="57"/>
      <c r="BLX19" s="57">
        <f t="shared" ref="BLX19:BND19" si="167">BLY19+BLZ19</f>
        <v>75000</v>
      </c>
      <c r="BLY19" s="57"/>
      <c r="BLZ19" s="57">
        <f t="shared" ref="BLZ19:BNF19" si="168">BLS19*0.25</f>
        <v>75000</v>
      </c>
      <c r="BMA19" s="57">
        <f t="shared" ref="BMA19:BNG19" si="169">BLZ19*90%</f>
        <v>67500</v>
      </c>
      <c r="BMB19" s="57">
        <f t="shared" ref="BMB19:BNH19" si="170">BLZ19*10%</f>
        <v>7500</v>
      </c>
      <c r="BMC19" s="56"/>
      <c r="BMD19" s="56"/>
      <c r="BME19" s="56"/>
      <c r="BMF19" s="56"/>
      <c r="BMG19" s="61">
        <v>9</v>
      </c>
      <c r="BMH19" s="63" t="s">
        <v>141</v>
      </c>
      <c r="BMI19" s="55"/>
      <c r="BMJ19" s="55"/>
      <c r="BMK19" s="56"/>
      <c r="BML19" s="56"/>
      <c r="BMM19" s="56"/>
      <c r="BMN19" s="56"/>
      <c r="BMO19" s="56"/>
      <c r="BMP19" s="56"/>
      <c r="BMQ19" s="56"/>
      <c r="BMR19" s="56"/>
      <c r="BMS19" s="56"/>
      <c r="BMT19" s="56"/>
      <c r="BMU19" s="56"/>
      <c r="BMV19" s="56"/>
      <c r="BMW19" s="56"/>
      <c r="BMX19" s="54" t="s">
        <v>247</v>
      </c>
      <c r="BMY19" s="57">
        <f t="shared" si="165"/>
        <v>300000</v>
      </c>
      <c r="BMZ19" s="58"/>
      <c r="BNA19" s="57">
        <v>300000</v>
      </c>
      <c r="BNB19" s="57">
        <f t="shared" si="166"/>
        <v>300000</v>
      </c>
      <c r="BNC19" s="57"/>
      <c r="BND19" s="57">
        <f t="shared" si="167"/>
        <v>75000</v>
      </c>
      <c r="BNE19" s="57"/>
      <c r="BNF19" s="57">
        <f t="shared" si="168"/>
        <v>75000</v>
      </c>
      <c r="BNG19" s="57">
        <f t="shared" si="169"/>
        <v>67500</v>
      </c>
      <c r="BNH19" s="57">
        <f t="shared" si="170"/>
        <v>7500</v>
      </c>
      <c r="BNI19" s="56"/>
      <c r="BNJ19" s="56"/>
      <c r="BNK19" s="56"/>
      <c r="BNL19" s="56"/>
      <c r="BNM19" s="61">
        <v>9</v>
      </c>
      <c r="BNN19" s="63" t="s">
        <v>141</v>
      </c>
      <c r="BNO19" s="55"/>
      <c r="BNP19" s="55"/>
      <c r="BNQ19" s="56"/>
      <c r="BNR19" s="56"/>
      <c r="BNS19" s="56"/>
      <c r="BNT19" s="56"/>
      <c r="BNU19" s="56"/>
      <c r="BNV19" s="56"/>
      <c r="BNW19" s="56"/>
      <c r="BNX19" s="56"/>
      <c r="BNY19" s="56"/>
      <c r="BNZ19" s="56"/>
      <c r="BOA19" s="56"/>
      <c r="BOB19" s="56"/>
      <c r="BOC19" s="56"/>
      <c r="BOD19" s="54" t="s">
        <v>247</v>
      </c>
      <c r="BOE19" s="57">
        <f t="shared" ref="BOE19:BPK19" si="171">BOG19</f>
        <v>300000</v>
      </c>
      <c r="BOF19" s="58"/>
      <c r="BOG19" s="57">
        <v>300000</v>
      </c>
      <c r="BOH19" s="57">
        <f t="shared" ref="BOH19:BPN19" si="172">BOG19</f>
        <v>300000</v>
      </c>
      <c r="BOI19" s="57"/>
      <c r="BOJ19" s="57">
        <f t="shared" ref="BOJ19:BPP19" si="173">BOK19+BOL19</f>
        <v>75000</v>
      </c>
      <c r="BOK19" s="57"/>
      <c r="BOL19" s="57">
        <f t="shared" ref="BOL19:BPR19" si="174">BOE19*0.25</f>
        <v>75000</v>
      </c>
      <c r="BOM19" s="57">
        <f t="shared" ref="BOM19:BPS19" si="175">BOL19*90%</f>
        <v>67500</v>
      </c>
      <c r="BON19" s="57">
        <f t="shared" ref="BON19:BPT19" si="176">BOL19*10%</f>
        <v>7500</v>
      </c>
      <c r="BOO19" s="56"/>
      <c r="BOP19" s="56"/>
      <c r="BOQ19" s="56"/>
      <c r="BOR19" s="56"/>
      <c r="BOS19" s="61">
        <v>9</v>
      </c>
      <c r="BOT19" s="63" t="s">
        <v>141</v>
      </c>
      <c r="BOU19" s="55"/>
      <c r="BOV19" s="55"/>
      <c r="BOW19" s="56"/>
      <c r="BOX19" s="56"/>
      <c r="BOY19" s="56"/>
      <c r="BOZ19" s="56"/>
      <c r="BPA19" s="56"/>
      <c r="BPB19" s="56"/>
      <c r="BPC19" s="56"/>
      <c r="BPD19" s="56"/>
      <c r="BPE19" s="56"/>
      <c r="BPF19" s="56"/>
      <c r="BPG19" s="56"/>
      <c r="BPH19" s="56"/>
      <c r="BPI19" s="56"/>
      <c r="BPJ19" s="54" t="s">
        <v>247</v>
      </c>
      <c r="BPK19" s="57">
        <f t="shared" si="171"/>
        <v>300000</v>
      </c>
      <c r="BPL19" s="58"/>
      <c r="BPM19" s="57">
        <v>300000</v>
      </c>
      <c r="BPN19" s="57">
        <f t="shared" si="172"/>
        <v>300000</v>
      </c>
      <c r="BPO19" s="57"/>
      <c r="BPP19" s="57">
        <f t="shared" si="173"/>
        <v>75000</v>
      </c>
      <c r="BPQ19" s="57"/>
      <c r="BPR19" s="57">
        <f t="shared" si="174"/>
        <v>75000</v>
      </c>
      <c r="BPS19" s="57">
        <f t="shared" si="175"/>
        <v>67500</v>
      </c>
      <c r="BPT19" s="57">
        <f t="shared" si="176"/>
        <v>7500</v>
      </c>
      <c r="BPU19" s="56"/>
      <c r="BPV19" s="56"/>
      <c r="BPW19" s="56"/>
      <c r="BPX19" s="56"/>
      <c r="BPY19" s="61">
        <v>9</v>
      </c>
      <c r="BPZ19" s="63" t="s">
        <v>141</v>
      </c>
      <c r="BQA19" s="55"/>
      <c r="BQB19" s="55"/>
      <c r="BQC19" s="56"/>
      <c r="BQD19" s="56"/>
      <c r="BQE19" s="56"/>
      <c r="BQF19" s="56"/>
      <c r="BQG19" s="56"/>
      <c r="BQH19" s="56"/>
      <c r="BQI19" s="56"/>
      <c r="BQJ19" s="56"/>
      <c r="BQK19" s="56"/>
      <c r="BQL19" s="56"/>
      <c r="BQM19" s="56"/>
      <c r="BQN19" s="56"/>
      <c r="BQO19" s="56"/>
      <c r="BQP19" s="54" t="s">
        <v>247</v>
      </c>
      <c r="BQQ19" s="57">
        <f t="shared" ref="BQQ19:BRW19" si="177">BQS19</f>
        <v>300000</v>
      </c>
      <c r="BQR19" s="58"/>
      <c r="BQS19" s="57">
        <v>300000</v>
      </c>
      <c r="BQT19" s="57">
        <f t="shared" ref="BQT19:BRZ19" si="178">BQS19</f>
        <v>300000</v>
      </c>
      <c r="BQU19" s="57"/>
      <c r="BQV19" s="57">
        <f t="shared" ref="BQV19:BSB19" si="179">BQW19+BQX19</f>
        <v>75000</v>
      </c>
      <c r="BQW19" s="57"/>
      <c r="BQX19" s="57">
        <f t="shared" ref="BQX19:BSD19" si="180">BQQ19*0.25</f>
        <v>75000</v>
      </c>
      <c r="BQY19" s="57">
        <f t="shared" ref="BQY19:BSE19" si="181">BQX19*90%</f>
        <v>67500</v>
      </c>
      <c r="BQZ19" s="57">
        <f t="shared" ref="BQZ19:BSF19" si="182">BQX19*10%</f>
        <v>7500</v>
      </c>
      <c r="BRA19" s="56"/>
      <c r="BRB19" s="56"/>
      <c r="BRC19" s="56"/>
      <c r="BRD19" s="56"/>
      <c r="BRE19" s="61">
        <v>9</v>
      </c>
      <c r="BRF19" s="63" t="s">
        <v>141</v>
      </c>
      <c r="BRG19" s="55"/>
      <c r="BRH19" s="55"/>
      <c r="BRI19" s="56"/>
      <c r="BRJ19" s="56"/>
      <c r="BRK19" s="56"/>
      <c r="BRL19" s="56"/>
      <c r="BRM19" s="56"/>
      <c r="BRN19" s="56"/>
      <c r="BRO19" s="56"/>
      <c r="BRP19" s="56"/>
      <c r="BRQ19" s="56"/>
      <c r="BRR19" s="56"/>
      <c r="BRS19" s="56"/>
      <c r="BRT19" s="56"/>
      <c r="BRU19" s="56"/>
      <c r="BRV19" s="54" t="s">
        <v>247</v>
      </c>
      <c r="BRW19" s="57">
        <f t="shared" si="177"/>
        <v>300000</v>
      </c>
      <c r="BRX19" s="58"/>
      <c r="BRY19" s="57">
        <v>300000</v>
      </c>
      <c r="BRZ19" s="57">
        <f t="shared" si="178"/>
        <v>300000</v>
      </c>
      <c r="BSA19" s="57"/>
      <c r="BSB19" s="57">
        <f t="shared" si="179"/>
        <v>75000</v>
      </c>
      <c r="BSC19" s="57"/>
      <c r="BSD19" s="57">
        <f t="shared" si="180"/>
        <v>75000</v>
      </c>
      <c r="BSE19" s="57">
        <f t="shared" si="181"/>
        <v>67500</v>
      </c>
      <c r="BSF19" s="57">
        <f t="shared" si="182"/>
        <v>7500</v>
      </c>
      <c r="BSG19" s="56"/>
      <c r="BSH19" s="56"/>
      <c r="BSI19" s="56"/>
      <c r="BSJ19" s="56"/>
      <c r="BSK19" s="61">
        <v>9</v>
      </c>
      <c r="BSL19" s="63" t="s">
        <v>141</v>
      </c>
      <c r="BSM19" s="55"/>
      <c r="BSN19" s="55"/>
      <c r="BSO19" s="56"/>
      <c r="BSP19" s="56"/>
      <c r="BSQ19" s="56"/>
      <c r="BSR19" s="56"/>
      <c r="BSS19" s="56"/>
      <c r="BST19" s="56"/>
      <c r="BSU19" s="56"/>
      <c r="BSV19" s="56"/>
      <c r="BSW19" s="56"/>
      <c r="BSX19" s="56"/>
      <c r="BSY19" s="56"/>
      <c r="BSZ19" s="56"/>
      <c r="BTA19" s="56"/>
      <c r="BTB19" s="54" t="s">
        <v>247</v>
      </c>
      <c r="BTC19" s="57">
        <f t="shared" ref="BTC19:BUI19" si="183">BTE19</f>
        <v>300000</v>
      </c>
      <c r="BTD19" s="58"/>
      <c r="BTE19" s="57">
        <v>300000</v>
      </c>
      <c r="BTF19" s="57">
        <f t="shared" ref="BTF19:BUL19" si="184">BTE19</f>
        <v>300000</v>
      </c>
      <c r="BTG19" s="57"/>
      <c r="BTH19" s="57">
        <f t="shared" ref="BTH19:BUN19" si="185">BTI19+BTJ19</f>
        <v>75000</v>
      </c>
      <c r="BTI19" s="57"/>
      <c r="BTJ19" s="57">
        <f t="shared" ref="BTJ19:BUP19" si="186">BTC19*0.25</f>
        <v>75000</v>
      </c>
      <c r="BTK19" s="57">
        <f t="shared" ref="BTK19:BUQ19" si="187">BTJ19*90%</f>
        <v>67500</v>
      </c>
      <c r="BTL19" s="57">
        <f t="shared" ref="BTL19:BUR19" si="188">BTJ19*10%</f>
        <v>7500</v>
      </c>
      <c r="BTM19" s="56"/>
      <c r="BTN19" s="56"/>
      <c r="BTO19" s="56"/>
      <c r="BTP19" s="56"/>
      <c r="BTQ19" s="61">
        <v>9</v>
      </c>
      <c r="BTR19" s="63" t="s">
        <v>141</v>
      </c>
      <c r="BTS19" s="55"/>
      <c r="BTT19" s="55"/>
      <c r="BTU19" s="56"/>
      <c r="BTV19" s="56"/>
      <c r="BTW19" s="56"/>
      <c r="BTX19" s="56"/>
      <c r="BTY19" s="56"/>
      <c r="BTZ19" s="56"/>
      <c r="BUA19" s="56"/>
      <c r="BUB19" s="56"/>
      <c r="BUC19" s="56"/>
      <c r="BUD19" s="56"/>
      <c r="BUE19" s="56"/>
      <c r="BUF19" s="56"/>
      <c r="BUG19" s="56"/>
      <c r="BUH19" s="54" t="s">
        <v>247</v>
      </c>
      <c r="BUI19" s="57">
        <f t="shared" si="183"/>
        <v>300000</v>
      </c>
      <c r="BUJ19" s="58"/>
      <c r="BUK19" s="57">
        <v>300000</v>
      </c>
      <c r="BUL19" s="57">
        <f t="shared" si="184"/>
        <v>300000</v>
      </c>
      <c r="BUM19" s="57"/>
      <c r="BUN19" s="57">
        <f t="shared" si="185"/>
        <v>75000</v>
      </c>
      <c r="BUO19" s="57"/>
      <c r="BUP19" s="57">
        <f t="shared" si="186"/>
        <v>75000</v>
      </c>
      <c r="BUQ19" s="57">
        <f t="shared" si="187"/>
        <v>67500</v>
      </c>
      <c r="BUR19" s="57">
        <f t="shared" si="188"/>
        <v>7500</v>
      </c>
      <c r="BUS19" s="56"/>
      <c r="BUT19" s="56"/>
      <c r="BUU19" s="56"/>
      <c r="BUV19" s="56"/>
      <c r="BUW19" s="61">
        <v>9</v>
      </c>
      <c r="BUX19" s="63" t="s">
        <v>141</v>
      </c>
      <c r="BUY19" s="55"/>
      <c r="BUZ19" s="55"/>
      <c r="BVA19" s="56"/>
      <c r="BVB19" s="56"/>
      <c r="BVC19" s="56"/>
      <c r="BVD19" s="56"/>
      <c r="BVE19" s="56"/>
      <c r="BVF19" s="56"/>
      <c r="BVG19" s="56"/>
      <c r="BVH19" s="56"/>
      <c r="BVI19" s="56"/>
      <c r="BVJ19" s="56"/>
      <c r="BVK19" s="56"/>
      <c r="BVL19" s="56"/>
      <c r="BVM19" s="56"/>
      <c r="BVN19" s="54" t="s">
        <v>247</v>
      </c>
      <c r="BVO19" s="57">
        <f t="shared" ref="BVO19:BWU19" si="189">BVQ19</f>
        <v>300000</v>
      </c>
      <c r="BVP19" s="58"/>
      <c r="BVQ19" s="57">
        <v>300000</v>
      </c>
      <c r="BVR19" s="57">
        <f t="shared" ref="BVR19:BWX19" si="190">BVQ19</f>
        <v>300000</v>
      </c>
      <c r="BVS19" s="57"/>
      <c r="BVT19" s="57">
        <f t="shared" ref="BVT19:BWZ19" si="191">BVU19+BVV19</f>
        <v>75000</v>
      </c>
      <c r="BVU19" s="57"/>
      <c r="BVV19" s="57">
        <f t="shared" ref="BVV19:BXB19" si="192">BVO19*0.25</f>
        <v>75000</v>
      </c>
      <c r="BVW19" s="57">
        <f t="shared" ref="BVW19:BXC19" si="193">BVV19*90%</f>
        <v>67500</v>
      </c>
      <c r="BVX19" s="57">
        <f t="shared" ref="BVX19:BXD19" si="194">BVV19*10%</f>
        <v>7500</v>
      </c>
      <c r="BVY19" s="56"/>
      <c r="BVZ19" s="56"/>
      <c r="BWA19" s="56"/>
      <c r="BWB19" s="56"/>
      <c r="BWC19" s="61">
        <v>9</v>
      </c>
      <c r="BWD19" s="63" t="s">
        <v>141</v>
      </c>
      <c r="BWE19" s="55"/>
      <c r="BWF19" s="55"/>
      <c r="BWG19" s="56"/>
      <c r="BWH19" s="56"/>
      <c r="BWI19" s="56"/>
      <c r="BWJ19" s="56"/>
      <c r="BWK19" s="56"/>
      <c r="BWL19" s="56"/>
      <c r="BWM19" s="56"/>
      <c r="BWN19" s="56"/>
      <c r="BWO19" s="56"/>
      <c r="BWP19" s="56"/>
      <c r="BWQ19" s="56"/>
      <c r="BWR19" s="56"/>
      <c r="BWS19" s="56"/>
      <c r="BWT19" s="54" t="s">
        <v>247</v>
      </c>
      <c r="BWU19" s="57">
        <f t="shared" si="189"/>
        <v>300000</v>
      </c>
      <c r="BWV19" s="58"/>
      <c r="BWW19" s="57">
        <v>300000</v>
      </c>
      <c r="BWX19" s="57">
        <f t="shared" si="190"/>
        <v>300000</v>
      </c>
      <c r="BWY19" s="57"/>
      <c r="BWZ19" s="57">
        <f t="shared" si="191"/>
        <v>75000</v>
      </c>
      <c r="BXA19" s="57"/>
      <c r="BXB19" s="57">
        <f t="shared" si="192"/>
        <v>75000</v>
      </c>
      <c r="BXC19" s="57">
        <f t="shared" si="193"/>
        <v>67500</v>
      </c>
      <c r="BXD19" s="57">
        <f t="shared" si="194"/>
        <v>7500</v>
      </c>
      <c r="BXE19" s="56"/>
      <c r="BXF19" s="56"/>
      <c r="BXG19" s="56"/>
      <c r="BXH19" s="56"/>
      <c r="BXI19" s="61">
        <v>9</v>
      </c>
      <c r="BXJ19" s="63" t="s">
        <v>141</v>
      </c>
      <c r="BXK19" s="55"/>
      <c r="BXL19" s="55"/>
      <c r="BXM19" s="56"/>
      <c r="BXN19" s="56"/>
      <c r="BXO19" s="56"/>
      <c r="BXP19" s="56"/>
      <c r="BXQ19" s="56"/>
      <c r="BXR19" s="56"/>
      <c r="BXS19" s="56"/>
      <c r="BXT19" s="56"/>
      <c r="BXU19" s="56"/>
      <c r="BXV19" s="56"/>
      <c r="BXW19" s="56"/>
      <c r="BXX19" s="56"/>
      <c r="BXY19" s="56"/>
      <c r="BXZ19" s="54" t="s">
        <v>247</v>
      </c>
      <c r="BYA19" s="57">
        <f t="shared" ref="BYA19:BZG19" si="195">BYC19</f>
        <v>300000</v>
      </c>
      <c r="BYB19" s="58"/>
      <c r="BYC19" s="57">
        <v>300000</v>
      </c>
      <c r="BYD19" s="57">
        <f t="shared" ref="BYD19:BZJ19" si="196">BYC19</f>
        <v>300000</v>
      </c>
      <c r="BYE19" s="57"/>
      <c r="BYF19" s="57">
        <f t="shared" ref="BYF19:BZL19" si="197">BYG19+BYH19</f>
        <v>75000</v>
      </c>
      <c r="BYG19" s="57"/>
      <c r="BYH19" s="57">
        <f t="shared" ref="BYH19:BZN19" si="198">BYA19*0.25</f>
        <v>75000</v>
      </c>
      <c r="BYI19" s="57">
        <f t="shared" ref="BYI19:BZO19" si="199">BYH19*90%</f>
        <v>67500</v>
      </c>
      <c r="BYJ19" s="57">
        <f t="shared" ref="BYJ19:BZP19" si="200">BYH19*10%</f>
        <v>7500</v>
      </c>
      <c r="BYK19" s="56"/>
      <c r="BYL19" s="56"/>
      <c r="BYM19" s="56"/>
      <c r="BYN19" s="56"/>
      <c r="BYO19" s="61">
        <v>9</v>
      </c>
      <c r="BYP19" s="63" t="s">
        <v>141</v>
      </c>
      <c r="BYQ19" s="55"/>
      <c r="BYR19" s="55"/>
      <c r="BYS19" s="56"/>
      <c r="BYT19" s="56"/>
      <c r="BYU19" s="56"/>
      <c r="BYV19" s="56"/>
      <c r="BYW19" s="56"/>
      <c r="BYX19" s="56"/>
      <c r="BYY19" s="56"/>
      <c r="BYZ19" s="56"/>
      <c r="BZA19" s="56"/>
      <c r="BZB19" s="56"/>
      <c r="BZC19" s="56"/>
      <c r="BZD19" s="56"/>
      <c r="BZE19" s="56"/>
      <c r="BZF19" s="54" t="s">
        <v>247</v>
      </c>
      <c r="BZG19" s="57">
        <f t="shared" si="195"/>
        <v>300000</v>
      </c>
      <c r="BZH19" s="58"/>
      <c r="BZI19" s="57">
        <v>300000</v>
      </c>
      <c r="BZJ19" s="57">
        <f t="shared" si="196"/>
        <v>300000</v>
      </c>
      <c r="BZK19" s="57"/>
      <c r="BZL19" s="57">
        <f t="shared" si="197"/>
        <v>75000</v>
      </c>
      <c r="BZM19" s="57"/>
      <c r="BZN19" s="57">
        <f t="shared" si="198"/>
        <v>75000</v>
      </c>
      <c r="BZO19" s="57">
        <f t="shared" si="199"/>
        <v>67500</v>
      </c>
      <c r="BZP19" s="57">
        <f t="shared" si="200"/>
        <v>7500</v>
      </c>
      <c r="BZQ19" s="56"/>
      <c r="BZR19" s="56"/>
      <c r="BZS19" s="56"/>
      <c r="BZT19" s="56"/>
      <c r="BZU19" s="61">
        <v>9</v>
      </c>
      <c r="BZV19" s="63" t="s">
        <v>141</v>
      </c>
      <c r="BZW19" s="55"/>
      <c r="BZX19" s="55"/>
      <c r="BZY19" s="56"/>
      <c r="BZZ19" s="56"/>
      <c r="CAA19" s="56"/>
      <c r="CAB19" s="56"/>
      <c r="CAC19" s="56"/>
      <c r="CAD19" s="56"/>
      <c r="CAE19" s="56"/>
      <c r="CAF19" s="56"/>
      <c r="CAG19" s="56"/>
      <c r="CAH19" s="56"/>
      <c r="CAI19" s="56"/>
      <c r="CAJ19" s="56"/>
      <c r="CAK19" s="56"/>
      <c r="CAL19" s="54" t="s">
        <v>247</v>
      </c>
      <c r="CAM19" s="57">
        <f t="shared" ref="CAM19:CBS19" si="201">CAO19</f>
        <v>300000</v>
      </c>
      <c r="CAN19" s="58"/>
      <c r="CAO19" s="57">
        <v>300000</v>
      </c>
      <c r="CAP19" s="57">
        <f t="shared" ref="CAP19:CBV19" si="202">CAO19</f>
        <v>300000</v>
      </c>
      <c r="CAQ19" s="57"/>
      <c r="CAR19" s="57">
        <f t="shared" ref="CAR19:CBX19" si="203">CAS19+CAT19</f>
        <v>75000</v>
      </c>
      <c r="CAS19" s="57"/>
      <c r="CAT19" s="57">
        <f t="shared" ref="CAT19:CBZ19" si="204">CAM19*0.25</f>
        <v>75000</v>
      </c>
      <c r="CAU19" s="57">
        <f t="shared" ref="CAU19:CCA19" si="205">CAT19*90%</f>
        <v>67500</v>
      </c>
      <c r="CAV19" s="57">
        <f t="shared" ref="CAV19:CCB19" si="206">CAT19*10%</f>
        <v>7500</v>
      </c>
      <c r="CAW19" s="56"/>
      <c r="CAX19" s="56"/>
      <c r="CAY19" s="56"/>
      <c r="CAZ19" s="56"/>
      <c r="CBA19" s="61">
        <v>9</v>
      </c>
      <c r="CBB19" s="63" t="s">
        <v>141</v>
      </c>
      <c r="CBC19" s="55"/>
      <c r="CBD19" s="55"/>
      <c r="CBE19" s="56"/>
      <c r="CBF19" s="56"/>
      <c r="CBG19" s="56"/>
      <c r="CBH19" s="56"/>
      <c r="CBI19" s="56"/>
      <c r="CBJ19" s="56"/>
      <c r="CBK19" s="56"/>
      <c r="CBL19" s="56"/>
      <c r="CBM19" s="56"/>
      <c r="CBN19" s="56"/>
      <c r="CBO19" s="56"/>
      <c r="CBP19" s="56"/>
      <c r="CBQ19" s="56"/>
      <c r="CBR19" s="54" t="s">
        <v>247</v>
      </c>
      <c r="CBS19" s="57">
        <f t="shared" si="201"/>
        <v>300000</v>
      </c>
      <c r="CBT19" s="58"/>
      <c r="CBU19" s="57">
        <v>300000</v>
      </c>
      <c r="CBV19" s="57">
        <f t="shared" si="202"/>
        <v>300000</v>
      </c>
      <c r="CBW19" s="57"/>
      <c r="CBX19" s="57">
        <f t="shared" si="203"/>
        <v>75000</v>
      </c>
      <c r="CBY19" s="57"/>
      <c r="CBZ19" s="57">
        <f t="shared" si="204"/>
        <v>75000</v>
      </c>
      <c r="CCA19" s="57">
        <f t="shared" si="205"/>
        <v>67500</v>
      </c>
      <c r="CCB19" s="57">
        <f t="shared" si="206"/>
        <v>7500</v>
      </c>
      <c r="CCC19" s="56"/>
      <c r="CCD19" s="56"/>
      <c r="CCE19" s="56"/>
      <c r="CCF19" s="56"/>
      <c r="CCG19" s="61">
        <v>9</v>
      </c>
      <c r="CCH19" s="63" t="s">
        <v>141</v>
      </c>
      <c r="CCI19" s="55"/>
      <c r="CCJ19" s="55"/>
      <c r="CCK19" s="56"/>
      <c r="CCL19" s="56"/>
      <c r="CCM19" s="56"/>
      <c r="CCN19" s="56"/>
      <c r="CCO19" s="56"/>
      <c r="CCP19" s="56"/>
      <c r="CCQ19" s="56"/>
      <c r="CCR19" s="56"/>
      <c r="CCS19" s="56"/>
      <c r="CCT19" s="56"/>
      <c r="CCU19" s="56"/>
      <c r="CCV19" s="56"/>
      <c r="CCW19" s="56"/>
      <c r="CCX19" s="54" t="s">
        <v>247</v>
      </c>
      <c r="CCY19" s="57">
        <f t="shared" ref="CCY19:CEE19" si="207">CDA19</f>
        <v>300000</v>
      </c>
      <c r="CCZ19" s="58"/>
      <c r="CDA19" s="57">
        <v>300000</v>
      </c>
      <c r="CDB19" s="57">
        <f t="shared" ref="CDB19:CEH19" si="208">CDA19</f>
        <v>300000</v>
      </c>
      <c r="CDC19" s="57"/>
      <c r="CDD19" s="57">
        <f t="shared" ref="CDD19:CEJ19" si="209">CDE19+CDF19</f>
        <v>75000</v>
      </c>
      <c r="CDE19" s="57"/>
      <c r="CDF19" s="57">
        <f t="shared" ref="CDF19:CEL19" si="210">CCY19*0.25</f>
        <v>75000</v>
      </c>
      <c r="CDG19" s="57">
        <f t="shared" ref="CDG19:CEM19" si="211">CDF19*90%</f>
        <v>67500</v>
      </c>
      <c r="CDH19" s="57">
        <f t="shared" ref="CDH19:CEN19" si="212">CDF19*10%</f>
        <v>7500</v>
      </c>
      <c r="CDI19" s="56"/>
      <c r="CDJ19" s="56"/>
      <c r="CDK19" s="56"/>
      <c r="CDL19" s="56"/>
      <c r="CDM19" s="61">
        <v>9</v>
      </c>
      <c r="CDN19" s="63" t="s">
        <v>141</v>
      </c>
      <c r="CDO19" s="55"/>
      <c r="CDP19" s="55"/>
      <c r="CDQ19" s="56"/>
      <c r="CDR19" s="56"/>
      <c r="CDS19" s="56"/>
      <c r="CDT19" s="56"/>
      <c r="CDU19" s="56"/>
      <c r="CDV19" s="56"/>
      <c r="CDW19" s="56"/>
      <c r="CDX19" s="56"/>
      <c r="CDY19" s="56"/>
      <c r="CDZ19" s="56"/>
      <c r="CEA19" s="56"/>
      <c r="CEB19" s="56"/>
      <c r="CEC19" s="56"/>
      <c r="CED19" s="54" t="s">
        <v>247</v>
      </c>
      <c r="CEE19" s="57">
        <f t="shared" si="207"/>
        <v>300000</v>
      </c>
      <c r="CEF19" s="58"/>
      <c r="CEG19" s="57">
        <v>300000</v>
      </c>
      <c r="CEH19" s="57">
        <f t="shared" si="208"/>
        <v>300000</v>
      </c>
      <c r="CEI19" s="57"/>
      <c r="CEJ19" s="57">
        <f t="shared" si="209"/>
        <v>75000</v>
      </c>
      <c r="CEK19" s="57"/>
      <c r="CEL19" s="57">
        <f t="shared" si="210"/>
        <v>75000</v>
      </c>
      <c r="CEM19" s="57">
        <f t="shared" si="211"/>
        <v>67500</v>
      </c>
      <c r="CEN19" s="57">
        <f t="shared" si="212"/>
        <v>7500</v>
      </c>
      <c r="CEO19" s="56"/>
      <c r="CEP19" s="56"/>
      <c r="CEQ19" s="56"/>
      <c r="CER19" s="56"/>
      <c r="CES19" s="61">
        <v>9</v>
      </c>
      <c r="CET19" s="63" t="s">
        <v>141</v>
      </c>
      <c r="CEU19" s="55"/>
      <c r="CEV19" s="55"/>
      <c r="CEW19" s="56"/>
      <c r="CEX19" s="56"/>
      <c r="CEY19" s="56"/>
      <c r="CEZ19" s="56"/>
      <c r="CFA19" s="56"/>
      <c r="CFB19" s="56"/>
      <c r="CFC19" s="56"/>
      <c r="CFD19" s="56"/>
      <c r="CFE19" s="56"/>
      <c r="CFF19" s="56"/>
      <c r="CFG19" s="56"/>
      <c r="CFH19" s="56"/>
      <c r="CFI19" s="56"/>
      <c r="CFJ19" s="54" t="s">
        <v>247</v>
      </c>
      <c r="CFK19" s="57">
        <f t="shared" ref="CFK19:CGQ19" si="213">CFM19</f>
        <v>300000</v>
      </c>
      <c r="CFL19" s="58"/>
      <c r="CFM19" s="57">
        <v>300000</v>
      </c>
      <c r="CFN19" s="57">
        <f t="shared" ref="CFN19:CGT19" si="214">CFM19</f>
        <v>300000</v>
      </c>
      <c r="CFO19" s="57"/>
      <c r="CFP19" s="57">
        <f t="shared" ref="CFP19:CGV19" si="215">CFQ19+CFR19</f>
        <v>75000</v>
      </c>
      <c r="CFQ19" s="57"/>
      <c r="CFR19" s="57">
        <f t="shared" ref="CFR19:CGX19" si="216">CFK19*0.25</f>
        <v>75000</v>
      </c>
      <c r="CFS19" s="57">
        <f t="shared" ref="CFS19:CGY19" si="217">CFR19*90%</f>
        <v>67500</v>
      </c>
      <c r="CFT19" s="57">
        <f t="shared" ref="CFT19:CGZ19" si="218">CFR19*10%</f>
        <v>7500</v>
      </c>
      <c r="CFU19" s="56"/>
      <c r="CFV19" s="56"/>
      <c r="CFW19" s="56"/>
      <c r="CFX19" s="56"/>
      <c r="CFY19" s="61">
        <v>9</v>
      </c>
      <c r="CFZ19" s="63" t="s">
        <v>141</v>
      </c>
      <c r="CGA19" s="55"/>
      <c r="CGB19" s="55"/>
      <c r="CGC19" s="56"/>
      <c r="CGD19" s="56"/>
      <c r="CGE19" s="56"/>
      <c r="CGF19" s="56"/>
      <c r="CGG19" s="56"/>
      <c r="CGH19" s="56"/>
      <c r="CGI19" s="56"/>
      <c r="CGJ19" s="56"/>
      <c r="CGK19" s="56"/>
      <c r="CGL19" s="56"/>
      <c r="CGM19" s="56"/>
      <c r="CGN19" s="56"/>
      <c r="CGO19" s="56"/>
      <c r="CGP19" s="54" t="s">
        <v>247</v>
      </c>
      <c r="CGQ19" s="57">
        <f t="shared" si="213"/>
        <v>300000</v>
      </c>
      <c r="CGR19" s="58"/>
      <c r="CGS19" s="57">
        <v>300000</v>
      </c>
      <c r="CGT19" s="57">
        <f t="shared" si="214"/>
        <v>300000</v>
      </c>
      <c r="CGU19" s="57"/>
      <c r="CGV19" s="57">
        <f t="shared" si="215"/>
        <v>75000</v>
      </c>
      <c r="CGW19" s="57"/>
      <c r="CGX19" s="57">
        <f t="shared" si="216"/>
        <v>75000</v>
      </c>
      <c r="CGY19" s="57">
        <f t="shared" si="217"/>
        <v>67500</v>
      </c>
      <c r="CGZ19" s="57">
        <f t="shared" si="218"/>
        <v>7500</v>
      </c>
      <c r="CHA19" s="56"/>
      <c r="CHB19" s="56"/>
      <c r="CHC19" s="56"/>
      <c r="CHD19" s="56"/>
      <c r="CHE19" s="61">
        <v>9</v>
      </c>
      <c r="CHF19" s="63" t="s">
        <v>141</v>
      </c>
      <c r="CHG19" s="55"/>
      <c r="CHH19" s="55"/>
      <c r="CHI19" s="56"/>
      <c r="CHJ19" s="56"/>
      <c r="CHK19" s="56"/>
      <c r="CHL19" s="56"/>
      <c r="CHM19" s="56"/>
      <c r="CHN19" s="56"/>
      <c r="CHO19" s="56"/>
      <c r="CHP19" s="56"/>
      <c r="CHQ19" s="56"/>
      <c r="CHR19" s="56"/>
      <c r="CHS19" s="56"/>
      <c r="CHT19" s="56"/>
      <c r="CHU19" s="56"/>
      <c r="CHV19" s="54" t="s">
        <v>247</v>
      </c>
      <c r="CHW19" s="57">
        <f t="shared" ref="CHW19:CJC19" si="219">CHY19</f>
        <v>300000</v>
      </c>
      <c r="CHX19" s="58"/>
      <c r="CHY19" s="57">
        <v>300000</v>
      </c>
      <c r="CHZ19" s="57">
        <f t="shared" ref="CHZ19:CJF19" si="220">CHY19</f>
        <v>300000</v>
      </c>
      <c r="CIA19" s="57"/>
      <c r="CIB19" s="57">
        <f t="shared" ref="CIB19:CJH19" si="221">CIC19+CID19</f>
        <v>75000</v>
      </c>
      <c r="CIC19" s="57"/>
      <c r="CID19" s="57">
        <f t="shared" ref="CID19:CJJ19" si="222">CHW19*0.25</f>
        <v>75000</v>
      </c>
      <c r="CIE19" s="57">
        <f t="shared" ref="CIE19:CJK19" si="223">CID19*90%</f>
        <v>67500</v>
      </c>
      <c r="CIF19" s="57">
        <f t="shared" ref="CIF19:CJL19" si="224">CID19*10%</f>
        <v>7500</v>
      </c>
      <c r="CIG19" s="56"/>
      <c r="CIH19" s="56"/>
      <c r="CII19" s="56"/>
      <c r="CIJ19" s="56"/>
      <c r="CIK19" s="61">
        <v>9</v>
      </c>
      <c r="CIL19" s="63" t="s">
        <v>141</v>
      </c>
      <c r="CIM19" s="55"/>
      <c r="CIN19" s="55"/>
      <c r="CIO19" s="56"/>
      <c r="CIP19" s="56"/>
      <c r="CIQ19" s="56"/>
      <c r="CIR19" s="56"/>
      <c r="CIS19" s="56"/>
      <c r="CIT19" s="56"/>
      <c r="CIU19" s="56"/>
      <c r="CIV19" s="56"/>
      <c r="CIW19" s="56"/>
      <c r="CIX19" s="56"/>
      <c r="CIY19" s="56"/>
      <c r="CIZ19" s="56"/>
      <c r="CJA19" s="56"/>
      <c r="CJB19" s="54" t="s">
        <v>247</v>
      </c>
      <c r="CJC19" s="57">
        <f t="shared" si="219"/>
        <v>300000</v>
      </c>
      <c r="CJD19" s="58"/>
      <c r="CJE19" s="57">
        <v>300000</v>
      </c>
      <c r="CJF19" s="57">
        <f t="shared" si="220"/>
        <v>300000</v>
      </c>
      <c r="CJG19" s="57"/>
      <c r="CJH19" s="57">
        <f t="shared" si="221"/>
        <v>75000</v>
      </c>
      <c r="CJI19" s="57"/>
      <c r="CJJ19" s="57">
        <f t="shared" si="222"/>
        <v>75000</v>
      </c>
      <c r="CJK19" s="57">
        <f t="shared" si="223"/>
        <v>67500</v>
      </c>
      <c r="CJL19" s="57">
        <f t="shared" si="224"/>
        <v>7500</v>
      </c>
      <c r="CJM19" s="56"/>
      <c r="CJN19" s="56"/>
      <c r="CJO19" s="56"/>
      <c r="CJP19" s="56"/>
      <c r="CJQ19" s="61">
        <v>9</v>
      </c>
      <c r="CJR19" s="63" t="s">
        <v>141</v>
      </c>
      <c r="CJS19" s="55"/>
      <c r="CJT19" s="55"/>
      <c r="CJU19" s="56"/>
      <c r="CJV19" s="56"/>
      <c r="CJW19" s="56"/>
      <c r="CJX19" s="56"/>
      <c r="CJY19" s="56"/>
      <c r="CJZ19" s="56"/>
      <c r="CKA19" s="56"/>
      <c r="CKB19" s="56"/>
      <c r="CKC19" s="56"/>
      <c r="CKD19" s="56"/>
      <c r="CKE19" s="56"/>
      <c r="CKF19" s="56"/>
      <c r="CKG19" s="56"/>
      <c r="CKH19" s="54" t="s">
        <v>247</v>
      </c>
      <c r="CKI19" s="57">
        <f t="shared" ref="CKI19:CLO19" si="225">CKK19</f>
        <v>300000</v>
      </c>
      <c r="CKJ19" s="58"/>
      <c r="CKK19" s="57">
        <v>300000</v>
      </c>
      <c r="CKL19" s="57">
        <f t="shared" ref="CKL19:CLR19" si="226">CKK19</f>
        <v>300000</v>
      </c>
      <c r="CKM19" s="57"/>
      <c r="CKN19" s="57">
        <f t="shared" ref="CKN19:CLT19" si="227">CKO19+CKP19</f>
        <v>75000</v>
      </c>
      <c r="CKO19" s="57"/>
      <c r="CKP19" s="57">
        <f t="shared" ref="CKP19:CLV19" si="228">CKI19*0.25</f>
        <v>75000</v>
      </c>
      <c r="CKQ19" s="57">
        <f t="shared" ref="CKQ19:CLW19" si="229">CKP19*90%</f>
        <v>67500</v>
      </c>
      <c r="CKR19" s="57">
        <f t="shared" ref="CKR19:CLX19" si="230">CKP19*10%</f>
        <v>7500</v>
      </c>
      <c r="CKS19" s="56"/>
      <c r="CKT19" s="56"/>
      <c r="CKU19" s="56"/>
      <c r="CKV19" s="56"/>
      <c r="CKW19" s="61">
        <v>9</v>
      </c>
      <c r="CKX19" s="63" t="s">
        <v>141</v>
      </c>
      <c r="CKY19" s="55"/>
      <c r="CKZ19" s="55"/>
      <c r="CLA19" s="56"/>
      <c r="CLB19" s="56"/>
      <c r="CLC19" s="56"/>
      <c r="CLD19" s="56"/>
      <c r="CLE19" s="56"/>
      <c r="CLF19" s="56"/>
      <c r="CLG19" s="56"/>
      <c r="CLH19" s="56"/>
      <c r="CLI19" s="56"/>
      <c r="CLJ19" s="56"/>
      <c r="CLK19" s="56"/>
      <c r="CLL19" s="56"/>
      <c r="CLM19" s="56"/>
      <c r="CLN19" s="54" t="s">
        <v>247</v>
      </c>
      <c r="CLO19" s="57">
        <f t="shared" si="225"/>
        <v>300000</v>
      </c>
      <c r="CLP19" s="58"/>
      <c r="CLQ19" s="57">
        <v>300000</v>
      </c>
      <c r="CLR19" s="57">
        <f t="shared" si="226"/>
        <v>300000</v>
      </c>
      <c r="CLS19" s="57"/>
      <c r="CLT19" s="57">
        <f t="shared" si="227"/>
        <v>75000</v>
      </c>
      <c r="CLU19" s="57"/>
      <c r="CLV19" s="57">
        <f t="shared" si="228"/>
        <v>75000</v>
      </c>
      <c r="CLW19" s="57">
        <f t="shared" si="229"/>
        <v>67500</v>
      </c>
      <c r="CLX19" s="57">
        <f t="shared" si="230"/>
        <v>7500</v>
      </c>
      <c r="CLY19" s="56"/>
      <c r="CLZ19" s="56"/>
      <c r="CMA19" s="56"/>
      <c r="CMB19" s="56"/>
      <c r="CMC19" s="61">
        <v>9</v>
      </c>
      <c r="CMD19" s="63" t="s">
        <v>141</v>
      </c>
      <c r="CME19" s="55"/>
      <c r="CMF19" s="55"/>
      <c r="CMG19" s="56"/>
      <c r="CMH19" s="56"/>
      <c r="CMI19" s="56"/>
      <c r="CMJ19" s="56"/>
      <c r="CMK19" s="56"/>
      <c r="CML19" s="56"/>
      <c r="CMM19" s="56"/>
      <c r="CMN19" s="56"/>
      <c r="CMO19" s="56"/>
      <c r="CMP19" s="56"/>
      <c r="CMQ19" s="56"/>
      <c r="CMR19" s="56"/>
      <c r="CMS19" s="56"/>
      <c r="CMT19" s="54" t="s">
        <v>247</v>
      </c>
      <c r="CMU19" s="57">
        <f t="shared" ref="CMU19:COA19" si="231">CMW19</f>
        <v>300000</v>
      </c>
      <c r="CMV19" s="58"/>
      <c r="CMW19" s="57">
        <v>300000</v>
      </c>
      <c r="CMX19" s="57">
        <f t="shared" ref="CMX19:COD19" si="232">CMW19</f>
        <v>300000</v>
      </c>
      <c r="CMY19" s="57"/>
      <c r="CMZ19" s="57">
        <f t="shared" ref="CMZ19:COF19" si="233">CNA19+CNB19</f>
        <v>75000</v>
      </c>
      <c r="CNA19" s="57"/>
      <c r="CNB19" s="57">
        <f t="shared" ref="CNB19:COH19" si="234">CMU19*0.25</f>
        <v>75000</v>
      </c>
      <c r="CNC19" s="57">
        <f t="shared" ref="CNC19:COI19" si="235">CNB19*90%</f>
        <v>67500</v>
      </c>
      <c r="CND19" s="57">
        <f t="shared" ref="CND19:COJ19" si="236">CNB19*10%</f>
        <v>7500</v>
      </c>
      <c r="CNE19" s="56"/>
      <c r="CNF19" s="56"/>
      <c r="CNG19" s="56"/>
      <c r="CNH19" s="56"/>
      <c r="CNI19" s="61">
        <v>9</v>
      </c>
      <c r="CNJ19" s="63" t="s">
        <v>141</v>
      </c>
      <c r="CNK19" s="55"/>
      <c r="CNL19" s="55"/>
      <c r="CNM19" s="56"/>
      <c r="CNN19" s="56"/>
      <c r="CNO19" s="56"/>
      <c r="CNP19" s="56"/>
      <c r="CNQ19" s="56"/>
      <c r="CNR19" s="56"/>
      <c r="CNS19" s="56"/>
      <c r="CNT19" s="56"/>
      <c r="CNU19" s="56"/>
      <c r="CNV19" s="56"/>
      <c r="CNW19" s="56"/>
      <c r="CNX19" s="56"/>
      <c r="CNY19" s="56"/>
      <c r="CNZ19" s="54" t="s">
        <v>247</v>
      </c>
      <c r="COA19" s="57">
        <f t="shared" si="231"/>
        <v>300000</v>
      </c>
      <c r="COB19" s="58"/>
      <c r="COC19" s="57">
        <v>300000</v>
      </c>
      <c r="COD19" s="57">
        <f t="shared" si="232"/>
        <v>300000</v>
      </c>
      <c r="COE19" s="57"/>
      <c r="COF19" s="57">
        <f t="shared" si="233"/>
        <v>75000</v>
      </c>
      <c r="COG19" s="57"/>
      <c r="COH19" s="57">
        <f t="shared" si="234"/>
        <v>75000</v>
      </c>
      <c r="COI19" s="57">
        <f t="shared" si="235"/>
        <v>67500</v>
      </c>
      <c r="COJ19" s="57">
        <f t="shared" si="236"/>
        <v>7500</v>
      </c>
      <c r="COK19" s="56"/>
      <c r="COL19" s="56"/>
      <c r="COM19" s="56"/>
      <c r="CON19" s="56"/>
      <c r="COO19" s="61">
        <v>9</v>
      </c>
      <c r="COP19" s="63" t="s">
        <v>141</v>
      </c>
      <c r="COQ19" s="55"/>
      <c r="COR19" s="55"/>
      <c r="COS19" s="56"/>
      <c r="COT19" s="56"/>
      <c r="COU19" s="56"/>
      <c r="COV19" s="56"/>
      <c r="COW19" s="56"/>
      <c r="COX19" s="56"/>
      <c r="COY19" s="56"/>
      <c r="COZ19" s="56"/>
      <c r="CPA19" s="56"/>
      <c r="CPB19" s="56"/>
      <c r="CPC19" s="56"/>
      <c r="CPD19" s="56"/>
      <c r="CPE19" s="56"/>
      <c r="CPF19" s="54" t="s">
        <v>247</v>
      </c>
      <c r="CPG19" s="57">
        <f t="shared" ref="CPG19:CQM19" si="237">CPI19</f>
        <v>300000</v>
      </c>
      <c r="CPH19" s="58"/>
      <c r="CPI19" s="57">
        <v>300000</v>
      </c>
      <c r="CPJ19" s="57">
        <f t="shared" ref="CPJ19:CQP19" si="238">CPI19</f>
        <v>300000</v>
      </c>
      <c r="CPK19" s="57"/>
      <c r="CPL19" s="57">
        <f t="shared" ref="CPL19:CQR19" si="239">CPM19+CPN19</f>
        <v>75000</v>
      </c>
      <c r="CPM19" s="57"/>
      <c r="CPN19" s="57">
        <f t="shared" ref="CPN19:CQT19" si="240">CPG19*0.25</f>
        <v>75000</v>
      </c>
      <c r="CPO19" s="57">
        <f t="shared" ref="CPO19:CQU19" si="241">CPN19*90%</f>
        <v>67500</v>
      </c>
      <c r="CPP19" s="57">
        <f t="shared" ref="CPP19:CQV19" si="242">CPN19*10%</f>
        <v>7500</v>
      </c>
      <c r="CPQ19" s="56"/>
      <c r="CPR19" s="56"/>
      <c r="CPS19" s="56"/>
      <c r="CPT19" s="56"/>
      <c r="CPU19" s="61">
        <v>9</v>
      </c>
      <c r="CPV19" s="63" t="s">
        <v>141</v>
      </c>
      <c r="CPW19" s="55"/>
      <c r="CPX19" s="55"/>
      <c r="CPY19" s="56"/>
      <c r="CPZ19" s="56"/>
      <c r="CQA19" s="56"/>
      <c r="CQB19" s="56"/>
      <c r="CQC19" s="56"/>
      <c r="CQD19" s="56"/>
      <c r="CQE19" s="56"/>
      <c r="CQF19" s="56"/>
      <c r="CQG19" s="56"/>
      <c r="CQH19" s="56"/>
      <c r="CQI19" s="56"/>
      <c r="CQJ19" s="56"/>
      <c r="CQK19" s="56"/>
      <c r="CQL19" s="54" t="s">
        <v>247</v>
      </c>
      <c r="CQM19" s="57">
        <f t="shared" si="237"/>
        <v>300000</v>
      </c>
      <c r="CQN19" s="58"/>
      <c r="CQO19" s="57">
        <v>300000</v>
      </c>
      <c r="CQP19" s="57">
        <f t="shared" si="238"/>
        <v>300000</v>
      </c>
      <c r="CQQ19" s="57"/>
      <c r="CQR19" s="57">
        <f t="shared" si="239"/>
        <v>75000</v>
      </c>
      <c r="CQS19" s="57"/>
      <c r="CQT19" s="57">
        <f t="shared" si="240"/>
        <v>75000</v>
      </c>
      <c r="CQU19" s="57">
        <f t="shared" si="241"/>
        <v>67500</v>
      </c>
      <c r="CQV19" s="57">
        <f t="shared" si="242"/>
        <v>7500</v>
      </c>
      <c r="CQW19" s="56"/>
      <c r="CQX19" s="56"/>
      <c r="CQY19" s="56"/>
      <c r="CQZ19" s="56"/>
      <c r="CRA19" s="61">
        <v>9</v>
      </c>
      <c r="CRB19" s="63" t="s">
        <v>141</v>
      </c>
      <c r="CRC19" s="55"/>
      <c r="CRD19" s="55"/>
      <c r="CRE19" s="56"/>
      <c r="CRF19" s="56"/>
      <c r="CRG19" s="56"/>
      <c r="CRH19" s="56"/>
      <c r="CRI19" s="56"/>
      <c r="CRJ19" s="56"/>
      <c r="CRK19" s="56"/>
      <c r="CRL19" s="56"/>
      <c r="CRM19" s="56"/>
      <c r="CRN19" s="56"/>
      <c r="CRO19" s="56"/>
      <c r="CRP19" s="56"/>
      <c r="CRQ19" s="56"/>
      <c r="CRR19" s="54" t="s">
        <v>247</v>
      </c>
      <c r="CRS19" s="57">
        <f t="shared" ref="CRS19:CSY19" si="243">CRU19</f>
        <v>300000</v>
      </c>
      <c r="CRT19" s="58"/>
      <c r="CRU19" s="57">
        <v>300000</v>
      </c>
      <c r="CRV19" s="57">
        <f t="shared" ref="CRV19:CTB19" si="244">CRU19</f>
        <v>300000</v>
      </c>
      <c r="CRW19" s="57"/>
      <c r="CRX19" s="57">
        <f t="shared" ref="CRX19:CTD19" si="245">CRY19+CRZ19</f>
        <v>75000</v>
      </c>
      <c r="CRY19" s="57"/>
      <c r="CRZ19" s="57">
        <f t="shared" ref="CRZ19:CTF19" si="246">CRS19*0.25</f>
        <v>75000</v>
      </c>
      <c r="CSA19" s="57">
        <f t="shared" ref="CSA19:CTG19" si="247">CRZ19*90%</f>
        <v>67500</v>
      </c>
      <c r="CSB19" s="57">
        <f t="shared" ref="CSB19:CTH19" si="248">CRZ19*10%</f>
        <v>7500</v>
      </c>
      <c r="CSC19" s="56"/>
      <c r="CSD19" s="56"/>
      <c r="CSE19" s="56"/>
      <c r="CSF19" s="56"/>
      <c r="CSG19" s="61">
        <v>9</v>
      </c>
      <c r="CSH19" s="63" t="s">
        <v>141</v>
      </c>
      <c r="CSI19" s="55"/>
      <c r="CSJ19" s="55"/>
      <c r="CSK19" s="56"/>
      <c r="CSL19" s="56"/>
      <c r="CSM19" s="56"/>
      <c r="CSN19" s="56"/>
      <c r="CSO19" s="56"/>
      <c r="CSP19" s="56"/>
      <c r="CSQ19" s="56"/>
      <c r="CSR19" s="56"/>
      <c r="CSS19" s="56"/>
      <c r="CST19" s="56"/>
      <c r="CSU19" s="56"/>
      <c r="CSV19" s="56"/>
      <c r="CSW19" s="56"/>
      <c r="CSX19" s="54" t="s">
        <v>247</v>
      </c>
      <c r="CSY19" s="57">
        <f t="shared" si="243"/>
        <v>300000</v>
      </c>
      <c r="CSZ19" s="58"/>
      <c r="CTA19" s="57">
        <v>300000</v>
      </c>
      <c r="CTB19" s="57">
        <f t="shared" si="244"/>
        <v>300000</v>
      </c>
      <c r="CTC19" s="57"/>
      <c r="CTD19" s="57">
        <f t="shared" si="245"/>
        <v>75000</v>
      </c>
      <c r="CTE19" s="57"/>
      <c r="CTF19" s="57">
        <f t="shared" si="246"/>
        <v>75000</v>
      </c>
      <c r="CTG19" s="57">
        <f t="shared" si="247"/>
        <v>67500</v>
      </c>
      <c r="CTH19" s="57">
        <f t="shared" si="248"/>
        <v>7500</v>
      </c>
      <c r="CTI19" s="56"/>
      <c r="CTJ19" s="56"/>
      <c r="CTK19" s="56"/>
      <c r="CTL19" s="56"/>
      <c r="CTM19" s="61">
        <v>9</v>
      </c>
      <c r="CTN19" s="63" t="s">
        <v>141</v>
      </c>
      <c r="CTO19" s="55"/>
      <c r="CTP19" s="55"/>
      <c r="CTQ19" s="56"/>
      <c r="CTR19" s="56"/>
      <c r="CTS19" s="56"/>
      <c r="CTT19" s="56"/>
      <c r="CTU19" s="56"/>
      <c r="CTV19" s="56"/>
      <c r="CTW19" s="56"/>
      <c r="CTX19" s="56"/>
      <c r="CTY19" s="56"/>
      <c r="CTZ19" s="56"/>
      <c r="CUA19" s="56"/>
      <c r="CUB19" s="56"/>
      <c r="CUC19" s="56"/>
      <c r="CUD19" s="54" t="s">
        <v>247</v>
      </c>
      <c r="CUE19" s="57">
        <f t="shared" ref="CUE19:CVK19" si="249">CUG19</f>
        <v>300000</v>
      </c>
      <c r="CUF19" s="58"/>
      <c r="CUG19" s="57">
        <v>300000</v>
      </c>
      <c r="CUH19" s="57">
        <f t="shared" ref="CUH19:CVN19" si="250">CUG19</f>
        <v>300000</v>
      </c>
      <c r="CUI19" s="57"/>
      <c r="CUJ19" s="57">
        <f t="shared" ref="CUJ19:CVP19" si="251">CUK19+CUL19</f>
        <v>75000</v>
      </c>
      <c r="CUK19" s="57"/>
      <c r="CUL19" s="57">
        <f t="shared" ref="CUL19:CVR19" si="252">CUE19*0.25</f>
        <v>75000</v>
      </c>
      <c r="CUM19" s="57">
        <f t="shared" ref="CUM19:CVS19" si="253">CUL19*90%</f>
        <v>67500</v>
      </c>
      <c r="CUN19" s="57">
        <f t="shared" ref="CUN19:CVT19" si="254">CUL19*10%</f>
        <v>7500</v>
      </c>
      <c r="CUO19" s="56"/>
      <c r="CUP19" s="56"/>
      <c r="CUQ19" s="56"/>
      <c r="CUR19" s="56"/>
      <c r="CUS19" s="61">
        <v>9</v>
      </c>
      <c r="CUT19" s="63" t="s">
        <v>141</v>
      </c>
      <c r="CUU19" s="55"/>
      <c r="CUV19" s="55"/>
      <c r="CUW19" s="56"/>
      <c r="CUX19" s="56"/>
      <c r="CUY19" s="56"/>
      <c r="CUZ19" s="56"/>
      <c r="CVA19" s="56"/>
      <c r="CVB19" s="56"/>
      <c r="CVC19" s="56"/>
      <c r="CVD19" s="56"/>
      <c r="CVE19" s="56"/>
      <c r="CVF19" s="56"/>
      <c r="CVG19" s="56"/>
      <c r="CVH19" s="56"/>
      <c r="CVI19" s="56"/>
      <c r="CVJ19" s="54" t="s">
        <v>247</v>
      </c>
      <c r="CVK19" s="57">
        <f t="shared" si="249"/>
        <v>300000</v>
      </c>
      <c r="CVL19" s="58"/>
      <c r="CVM19" s="57">
        <v>300000</v>
      </c>
      <c r="CVN19" s="57">
        <f t="shared" si="250"/>
        <v>300000</v>
      </c>
      <c r="CVO19" s="57"/>
      <c r="CVP19" s="57">
        <f t="shared" si="251"/>
        <v>75000</v>
      </c>
      <c r="CVQ19" s="57"/>
      <c r="CVR19" s="57">
        <f t="shared" si="252"/>
        <v>75000</v>
      </c>
      <c r="CVS19" s="57">
        <f t="shared" si="253"/>
        <v>67500</v>
      </c>
      <c r="CVT19" s="57">
        <f t="shared" si="254"/>
        <v>7500</v>
      </c>
      <c r="CVU19" s="56"/>
      <c r="CVV19" s="56"/>
      <c r="CVW19" s="56"/>
      <c r="CVX19" s="56"/>
      <c r="CVY19" s="61">
        <v>9</v>
      </c>
      <c r="CVZ19" s="63" t="s">
        <v>141</v>
      </c>
      <c r="CWA19" s="55"/>
      <c r="CWB19" s="55"/>
      <c r="CWC19" s="56"/>
      <c r="CWD19" s="56"/>
      <c r="CWE19" s="56"/>
      <c r="CWF19" s="56"/>
      <c r="CWG19" s="56"/>
      <c r="CWH19" s="56"/>
      <c r="CWI19" s="56"/>
      <c r="CWJ19" s="56"/>
      <c r="CWK19" s="56"/>
      <c r="CWL19" s="56"/>
      <c r="CWM19" s="56"/>
      <c r="CWN19" s="56"/>
      <c r="CWO19" s="56"/>
      <c r="CWP19" s="54" t="s">
        <v>247</v>
      </c>
      <c r="CWQ19" s="57">
        <f t="shared" ref="CWQ19:CXW19" si="255">CWS19</f>
        <v>300000</v>
      </c>
      <c r="CWR19" s="58"/>
      <c r="CWS19" s="57">
        <v>300000</v>
      </c>
      <c r="CWT19" s="57">
        <f t="shared" ref="CWT19:CXZ19" si="256">CWS19</f>
        <v>300000</v>
      </c>
      <c r="CWU19" s="57"/>
      <c r="CWV19" s="57">
        <f t="shared" ref="CWV19:CYB19" si="257">CWW19+CWX19</f>
        <v>75000</v>
      </c>
      <c r="CWW19" s="57"/>
      <c r="CWX19" s="57">
        <f t="shared" ref="CWX19:CYD19" si="258">CWQ19*0.25</f>
        <v>75000</v>
      </c>
      <c r="CWY19" s="57">
        <f t="shared" ref="CWY19:CYE19" si="259">CWX19*90%</f>
        <v>67500</v>
      </c>
      <c r="CWZ19" s="57">
        <f t="shared" ref="CWZ19:CYF19" si="260">CWX19*10%</f>
        <v>7500</v>
      </c>
      <c r="CXA19" s="56"/>
      <c r="CXB19" s="56"/>
      <c r="CXC19" s="56"/>
      <c r="CXD19" s="56"/>
      <c r="CXE19" s="61">
        <v>9</v>
      </c>
      <c r="CXF19" s="63" t="s">
        <v>141</v>
      </c>
      <c r="CXG19" s="55"/>
      <c r="CXH19" s="55"/>
      <c r="CXI19" s="56"/>
      <c r="CXJ19" s="56"/>
      <c r="CXK19" s="56"/>
      <c r="CXL19" s="56"/>
      <c r="CXM19" s="56"/>
      <c r="CXN19" s="56"/>
      <c r="CXO19" s="56"/>
      <c r="CXP19" s="56"/>
      <c r="CXQ19" s="56"/>
      <c r="CXR19" s="56"/>
      <c r="CXS19" s="56"/>
      <c r="CXT19" s="56"/>
      <c r="CXU19" s="56"/>
      <c r="CXV19" s="54" t="s">
        <v>247</v>
      </c>
      <c r="CXW19" s="57">
        <f t="shared" si="255"/>
        <v>300000</v>
      </c>
      <c r="CXX19" s="58"/>
      <c r="CXY19" s="57">
        <v>300000</v>
      </c>
      <c r="CXZ19" s="57">
        <f t="shared" si="256"/>
        <v>300000</v>
      </c>
      <c r="CYA19" s="57"/>
      <c r="CYB19" s="57">
        <f t="shared" si="257"/>
        <v>75000</v>
      </c>
      <c r="CYC19" s="57"/>
      <c r="CYD19" s="57">
        <f t="shared" si="258"/>
        <v>75000</v>
      </c>
      <c r="CYE19" s="57">
        <f t="shared" si="259"/>
        <v>67500</v>
      </c>
      <c r="CYF19" s="57">
        <f t="shared" si="260"/>
        <v>7500</v>
      </c>
      <c r="CYG19" s="56"/>
      <c r="CYH19" s="56"/>
      <c r="CYI19" s="56"/>
      <c r="CYJ19" s="56"/>
      <c r="CYK19" s="61">
        <v>9</v>
      </c>
      <c r="CYL19" s="63" t="s">
        <v>141</v>
      </c>
      <c r="CYM19" s="55"/>
      <c r="CYN19" s="55"/>
      <c r="CYO19" s="56"/>
      <c r="CYP19" s="56"/>
      <c r="CYQ19" s="56"/>
      <c r="CYR19" s="56"/>
      <c r="CYS19" s="56"/>
      <c r="CYT19" s="56"/>
      <c r="CYU19" s="56"/>
      <c r="CYV19" s="56"/>
      <c r="CYW19" s="56"/>
      <c r="CYX19" s="56"/>
      <c r="CYY19" s="56"/>
      <c r="CYZ19" s="56"/>
      <c r="CZA19" s="56"/>
      <c r="CZB19" s="54" t="s">
        <v>247</v>
      </c>
      <c r="CZC19" s="57">
        <f t="shared" ref="CZC19:DAI19" si="261">CZE19</f>
        <v>300000</v>
      </c>
      <c r="CZD19" s="58"/>
      <c r="CZE19" s="57">
        <v>300000</v>
      </c>
      <c r="CZF19" s="57">
        <f t="shared" ref="CZF19:DAL19" si="262">CZE19</f>
        <v>300000</v>
      </c>
      <c r="CZG19" s="57"/>
      <c r="CZH19" s="57">
        <f t="shared" ref="CZH19:DAN19" si="263">CZI19+CZJ19</f>
        <v>75000</v>
      </c>
      <c r="CZI19" s="57"/>
      <c r="CZJ19" s="57">
        <f t="shared" ref="CZJ19:DAP19" si="264">CZC19*0.25</f>
        <v>75000</v>
      </c>
      <c r="CZK19" s="57">
        <f t="shared" ref="CZK19:DAQ19" si="265">CZJ19*90%</f>
        <v>67500</v>
      </c>
      <c r="CZL19" s="57">
        <f t="shared" ref="CZL19:DAR19" si="266">CZJ19*10%</f>
        <v>7500</v>
      </c>
      <c r="CZM19" s="56"/>
      <c r="CZN19" s="56"/>
      <c r="CZO19" s="56"/>
      <c r="CZP19" s="56"/>
      <c r="CZQ19" s="61">
        <v>9</v>
      </c>
      <c r="CZR19" s="63" t="s">
        <v>141</v>
      </c>
      <c r="CZS19" s="55"/>
      <c r="CZT19" s="55"/>
      <c r="CZU19" s="56"/>
      <c r="CZV19" s="56"/>
      <c r="CZW19" s="56"/>
      <c r="CZX19" s="56"/>
      <c r="CZY19" s="56"/>
      <c r="CZZ19" s="56"/>
      <c r="DAA19" s="56"/>
      <c r="DAB19" s="56"/>
      <c r="DAC19" s="56"/>
      <c r="DAD19" s="56"/>
      <c r="DAE19" s="56"/>
      <c r="DAF19" s="56"/>
      <c r="DAG19" s="56"/>
      <c r="DAH19" s="54" t="s">
        <v>247</v>
      </c>
      <c r="DAI19" s="57">
        <f t="shared" si="261"/>
        <v>300000</v>
      </c>
      <c r="DAJ19" s="58"/>
      <c r="DAK19" s="57">
        <v>300000</v>
      </c>
      <c r="DAL19" s="57">
        <f t="shared" si="262"/>
        <v>300000</v>
      </c>
      <c r="DAM19" s="57"/>
      <c r="DAN19" s="57">
        <f t="shared" si="263"/>
        <v>75000</v>
      </c>
      <c r="DAO19" s="57"/>
      <c r="DAP19" s="57">
        <f t="shared" si="264"/>
        <v>75000</v>
      </c>
      <c r="DAQ19" s="57">
        <f t="shared" si="265"/>
        <v>67500</v>
      </c>
      <c r="DAR19" s="57">
        <f t="shared" si="266"/>
        <v>7500</v>
      </c>
      <c r="DAS19" s="56"/>
      <c r="DAT19" s="56"/>
      <c r="DAU19" s="56"/>
      <c r="DAV19" s="56"/>
      <c r="DAW19" s="61">
        <v>9</v>
      </c>
      <c r="DAX19" s="63" t="s">
        <v>141</v>
      </c>
      <c r="DAY19" s="55"/>
      <c r="DAZ19" s="55"/>
      <c r="DBA19" s="56"/>
      <c r="DBB19" s="56"/>
      <c r="DBC19" s="56"/>
      <c r="DBD19" s="56"/>
      <c r="DBE19" s="56"/>
      <c r="DBF19" s="56"/>
      <c r="DBG19" s="56"/>
      <c r="DBH19" s="56"/>
      <c r="DBI19" s="56"/>
      <c r="DBJ19" s="56"/>
      <c r="DBK19" s="56"/>
      <c r="DBL19" s="56"/>
      <c r="DBM19" s="56"/>
      <c r="DBN19" s="54" t="s">
        <v>247</v>
      </c>
      <c r="DBO19" s="57">
        <f t="shared" ref="DBO19:DCU19" si="267">DBQ19</f>
        <v>300000</v>
      </c>
      <c r="DBP19" s="58"/>
      <c r="DBQ19" s="57">
        <v>300000</v>
      </c>
      <c r="DBR19" s="57">
        <f t="shared" ref="DBR19:DCX19" si="268">DBQ19</f>
        <v>300000</v>
      </c>
      <c r="DBS19" s="57"/>
      <c r="DBT19" s="57">
        <f t="shared" ref="DBT19:DCZ19" si="269">DBU19+DBV19</f>
        <v>75000</v>
      </c>
      <c r="DBU19" s="57"/>
      <c r="DBV19" s="57">
        <f t="shared" ref="DBV19:DDB19" si="270">DBO19*0.25</f>
        <v>75000</v>
      </c>
      <c r="DBW19" s="57">
        <f t="shared" ref="DBW19:DDC19" si="271">DBV19*90%</f>
        <v>67500</v>
      </c>
      <c r="DBX19" s="57">
        <f t="shared" ref="DBX19:DDD19" si="272">DBV19*10%</f>
        <v>7500</v>
      </c>
      <c r="DBY19" s="56"/>
      <c r="DBZ19" s="56"/>
      <c r="DCA19" s="56"/>
      <c r="DCB19" s="56"/>
      <c r="DCC19" s="61">
        <v>9</v>
      </c>
      <c r="DCD19" s="63" t="s">
        <v>141</v>
      </c>
      <c r="DCE19" s="55"/>
      <c r="DCF19" s="55"/>
      <c r="DCG19" s="56"/>
      <c r="DCH19" s="56"/>
      <c r="DCI19" s="56"/>
      <c r="DCJ19" s="56"/>
      <c r="DCK19" s="56"/>
      <c r="DCL19" s="56"/>
      <c r="DCM19" s="56"/>
      <c r="DCN19" s="56"/>
      <c r="DCO19" s="56"/>
      <c r="DCP19" s="56"/>
      <c r="DCQ19" s="56"/>
      <c r="DCR19" s="56"/>
      <c r="DCS19" s="56"/>
      <c r="DCT19" s="54" t="s">
        <v>247</v>
      </c>
      <c r="DCU19" s="57">
        <f t="shared" si="267"/>
        <v>300000</v>
      </c>
      <c r="DCV19" s="58"/>
      <c r="DCW19" s="57">
        <v>300000</v>
      </c>
      <c r="DCX19" s="57">
        <f t="shared" si="268"/>
        <v>300000</v>
      </c>
      <c r="DCY19" s="57"/>
      <c r="DCZ19" s="57">
        <f t="shared" si="269"/>
        <v>75000</v>
      </c>
      <c r="DDA19" s="57"/>
      <c r="DDB19" s="57">
        <f t="shared" si="270"/>
        <v>75000</v>
      </c>
      <c r="DDC19" s="57">
        <f t="shared" si="271"/>
        <v>67500</v>
      </c>
      <c r="DDD19" s="57">
        <f t="shared" si="272"/>
        <v>7500</v>
      </c>
      <c r="DDE19" s="56"/>
      <c r="DDF19" s="56"/>
      <c r="DDG19" s="56"/>
      <c r="DDH19" s="56"/>
      <c r="DDI19" s="61">
        <v>9</v>
      </c>
      <c r="DDJ19" s="63" t="s">
        <v>141</v>
      </c>
      <c r="DDK19" s="55"/>
      <c r="DDL19" s="55"/>
      <c r="DDM19" s="56"/>
      <c r="DDN19" s="56"/>
      <c r="DDO19" s="56"/>
      <c r="DDP19" s="56"/>
      <c r="DDQ19" s="56"/>
      <c r="DDR19" s="56"/>
      <c r="DDS19" s="56"/>
      <c r="DDT19" s="56"/>
      <c r="DDU19" s="56"/>
      <c r="DDV19" s="56"/>
      <c r="DDW19" s="56"/>
      <c r="DDX19" s="56"/>
      <c r="DDY19" s="56"/>
      <c r="DDZ19" s="54" t="s">
        <v>247</v>
      </c>
      <c r="DEA19" s="57">
        <f t="shared" ref="DEA19:DFG19" si="273">DEC19</f>
        <v>300000</v>
      </c>
      <c r="DEB19" s="58"/>
      <c r="DEC19" s="57">
        <v>300000</v>
      </c>
      <c r="DED19" s="57">
        <f t="shared" ref="DED19:DFJ19" si="274">DEC19</f>
        <v>300000</v>
      </c>
      <c r="DEE19" s="57"/>
      <c r="DEF19" s="57">
        <f t="shared" ref="DEF19:DFL19" si="275">DEG19+DEH19</f>
        <v>75000</v>
      </c>
      <c r="DEG19" s="57"/>
      <c r="DEH19" s="57">
        <f t="shared" ref="DEH19:DFN19" si="276">DEA19*0.25</f>
        <v>75000</v>
      </c>
      <c r="DEI19" s="57">
        <f t="shared" ref="DEI19:DFO19" si="277">DEH19*90%</f>
        <v>67500</v>
      </c>
      <c r="DEJ19" s="57">
        <f t="shared" ref="DEJ19:DFP19" si="278">DEH19*10%</f>
        <v>7500</v>
      </c>
      <c r="DEK19" s="56"/>
      <c r="DEL19" s="56"/>
      <c r="DEM19" s="56"/>
      <c r="DEN19" s="56"/>
      <c r="DEO19" s="61">
        <v>9</v>
      </c>
      <c r="DEP19" s="63" t="s">
        <v>141</v>
      </c>
      <c r="DEQ19" s="55"/>
      <c r="DER19" s="55"/>
      <c r="DES19" s="56"/>
      <c r="DET19" s="56"/>
      <c r="DEU19" s="56"/>
      <c r="DEV19" s="56"/>
      <c r="DEW19" s="56"/>
      <c r="DEX19" s="56"/>
      <c r="DEY19" s="56"/>
      <c r="DEZ19" s="56"/>
      <c r="DFA19" s="56"/>
      <c r="DFB19" s="56"/>
      <c r="DFC19" s="56"/>
      <c r="DFD19" s="56"/>
      <c r="DFE19" s="56"/>
      <c r="DFF19" s="54" t="s">
        <v>247</v>
      </c>
      <c r="DFG19" s="57">
        <f t="shared" si="273"/>
        <v>300000</v>
      </c>
      <c r="DFH19" s="58"/>
      <c r="DFI19" s="57">
        <v>300000</v>
      </c>
      <c r="DFJ19" s="57">
        <f t="shared" si="274"/>
        <v>300000</v>
      </c>
      <c r="DFK19" s="57"/>
      <c r="DFL19" s="57">
        <f t="shared" si="275"/>
        <v>75000</v>
      </c>
      <c r="DFM19" s="57"/>
      <c r="DFN19" s="57">
        <f t="shared" si="276"/>
        <v>75000</v>
      </c>
      <c r="DFO19" s="57">
        <f t="shared" si="277"/>
        <v>67500</v>
      </c>
      <c r="DFP19" s="57">
        <f t="shared" si="278"/>
        <v>7500</v>
      </c>
      <c r="DFQ19" s="56"/>
      <c r="DFR19" s="56"/>
      <c r="DFS19" s="56"/>
      <c r="DFT19" s="56"/>
      <c r="DFU19" s="61">
        <v>9</v>
      </c>
      <c r="DFV19" s="63" t="s">
        <v>141</v>
      </c>
      <c r="DFW19" s="55"/>
      <c r="DFX19" s="55"/>
      <c r="DFY19" s="56"/>
      <c r="DFZ19" s="56"/>
      <c r="DGA19" s="56"/>
      <c r="DGB19" s="56"/>
      <c r="DGC19" s="56"/>
      <c r="DGD19" s="56"/>
      <c r="DGE19" s="56"/>
      <c r="DGF19" s="56"/>
      <c r="DGG19" s="56"/>
      <c r="DGH19" s="56"/>
      <c r="DGI19" s="56"/>
      <c r="DGJ19" s="56"/>
      <c r="DGK19" s="56"/>
      <c r="DGL19" s="54" t="s">
        <v>247</v>
      </c>
      <c r="DGM19" s="57">
        <f t="shared" ref="DGM19:DHS19" si="279">DGO19</f>
        <v>300000</v>
      </c>
      <c r="DGN19" s="58"/>
      <c r="DGO19" s="57">
        <v>300000</v>
      </c>
      <c r="DGP19" s="57">
        <f t="shared" ref="DGP19:DHV19" si="280">DGO19</f>
        <v>300000</v>
      </c>
      <c r="DGQ19" s="57"/>
      <c r="DGR19" s="57">
        <f t="shared" ref="DGR19:DHX19" si="281">DGS19+DGT19</f>
        <v>75000</v>
      </c>
      <c r="DGS19" s="57"/>
      <c r="DGT19" s="57">
        <f t="shared" ref="DGT19:DHZ19" si="282">DGM19*0.25</f>
        <v>75000</v>
      </c>
      <c r="DGU19" s="57">
        <f t="shared" ref="DGU19:DIA19" si="283">DGT19*90%</f>
        <v>67500</v>
      </c>
      <c r="DGV19" s="57">
        <f t="shared" ref="DGV19:DIB19" si="284">DGT19*10%</f>
        <v>7500</v>
      </c>
      <c r="DGW19" s="56"/>
      <c r="DGX19" s="56"/>
      <c r="DGY19" s="56"/>
      <c r="DGZ19" s="56"/>
      <c r="DHA19" s="61">
        <v>9</v>
      </c>
      <c r="DHB19" s="63" t="s">
        <v>141</v>
      </c>
      <c r="DHC19" s="55"/>
      <c r="DHD19" s="55"/>
      <c r="DHE19" s="56"/>
      <c r="DHF19" s="56"/>
      <c r="DHG19" s="56"/>
      <c r="DHH19" s="56"/>
      <c r="DHI19" s="56"/>
      <c r="DHJ19" s="56"/>
      <c r="DHK19" s="56"/>
      <c r="DHL19" s="56"/>
      <c r="DHM19" s="56"/>
      <c r="DHN19" s="56"/>
      <c r="DHO19" s="56"/>
      <c r="DHP19" s="56"/>
      <c r="DHQ19" s="56"/>
      <c r="DHR19" s="54" t="s">
        <v>247</v>
      </c>
      <c r="DHS19" s="57">
        <f t="shared" si="279"/>
        <v>300000</v>
      </c>
      <c r="DHT19" s="58"/>
      <c r="DHU19" s="57">
        <v>300000</v>
      </c>
      <c r="DHV19" s="57">
        <f t="shared" si="280"/>
        <v>300000</v>
      </c>
      <c r="DHW19" s="57"/>
      <c r="DHX19" s="57">
        <f t="shared" si="281"/>
        <v>75000</v>
      </c>
      <c r="DHY19" s="57"/>
      <c r="DHZ19" s="57">
        <f t="shared" si="282"/>
        <v>75000</v>
      </c>
      <c r="DIA19" s="57">
        <f t="shared" si="283"/>
        <v>67500</v>
      </c>
      <c r="DIB19" s="57">
        <f t="shared" si="284"/>
        <v>7500</v>
      </c>
      <c r="DIC19" s="56"/>
      <c r="DID19" s="56"/>
      <c r="DIE19" s="56"/>
      <c r="DIF19" s="56"/>
      <c r="DIG19" s="61">
        <v>9</v>
      </c>
      <c r="DIH19" s="63" t="s">
        <v>141</v>
      </c>
      <c r="DII19" s="55"/>
      <c r="DIJ19" s="55"/>
      <c r="DIK19" s="56"/>
      <c r="DIL19" s="56"/>
      <c r="DIM19" s="56"/>
      <c r="DIN19" s="56"/>
      <c r="DIO19" s="56"/>
      <c r="DIP19" s="56"/>
      <c r="DIQ19" s="56"/>
      <c r="DIR19" s="56"/>
      <c r="DIS19" s="56"/>
      <c r="DIT19" s="56"/>
      <c r="DIU19" s="56"/>
      <c r="DIV19" s="56"/>
      <c r="DIW19" s="56"/>
      <c r="DIX19" s="54" t="s">
        <v>247</v>
      </c>
      <c r="DIY19" s="57">
        <f t="shared" ref="DIY19:DKE19" si="285">DJA19</f>
        <v>300000</v>
      </c>
      <c r="DIZ19" s="58"/>
      <c r="DJA19" s="57">
        <v>300000</v>
      </c>
      <c r="DJB19" s="57">
        <f t="shared" ref="DJB19:DKH19" si="286">DJA19</f>
        <v>300000</v>
      </c>
      <c r="DJC19" s="57"/>
      <c r="DJD19" s="57">
        <f t="shared" ref="DJD19:DKJ19" si="287">DJE19+DJF19</f>
        <v>75000</v>
      </c>
      <c r="DJE19" s="57"/>
      <c r="DJF19" s="57">
        <f t="shared" ref="DJF19:DKL19" si="288">DIY19*0.25</f>
        <v>75000</v>
      </c>
      <c r="DJG19" s="57">
        <f t="shared" ref="DJG19:DKM19" si="289">DJF19*90%</f>
        <v>67500</v>
      </c>
      <c r="DJH19" s="57">
        <f t="shared" ref="DJH19:DKN19" si="290">DJF19*10%</f>
        <v>7500</v>
      </c>
      <c r="DJI19" s="56"/>
      <c r="DJJ19" s="56"/>
      <c r="DJK19" s="56"/>
      <c r="DJL19" s="56"/>
      <c r="DJM19" s="61">
        <v>9</v>
      </c>
      <c r="DJN19" s="63" t="s">
        <v>141</v>
      </c>
      <c r="DJO19" s="55"/>
      <c r="DJP19" s="55"/>
      <c r="DJQ19" s="56"/>
      <c r="DJR19" s="56"/>
      <c r="DJS19" s="56"/>
      <c r="DJT19" s="56"/>
      <c r="DJU19" s="56"/>
      <c r="DJV19" s="56"/>
      <c r="DJW19" s="56"/>
      <c r="DJX19" s="56"/>
      <c r="DJY19" s="56"/>
      <c r="DJZ19" s="56"/>
      <c r="DKA19" s="56"/>
      <c r="DKB19" s="56"/>
      <c r="DKC19" s="56"/>
      <c r="DKD19" s="54" t="s">
        <v>247</v>
      </c>
      <c r="DKE19" s="57">
        <f t="shared" si="285"/>
        <v>300000</v>
      </c>
      <c r="DKF19" s="58"/>
      <c r="DKG19" s="57">
        <v>300000</v>
      </c>
      <c r="DKH19" s="57">
        <f t="shared" si="286"/>
        <v>300000</v>
      </c>
      <c r="DKI19" s="57"/>
      <c r="DKJ19" s="57">
        <f t="shared" si="287"/>
        <v>75000</v>
      </c>
      <c r="DKK19" s="57"/>
      <c r="DKL19" s="57">
        <f t="shared" si="288"/>
        <v>75000</v>
      </c>
      <c r="DKM19" s="57">
        <f t="shared" si="289"/>
        <v>67500</v>
      </c>
      <c r="DKN19" s="57">
        <f t="shared" si="290"/>
        <v>7500</v>
      </c>
      <c r="DKO19" s="56"/>
      <c r="DKP19" s="56"/>
      <c r="DKQ19" s="56"/>
      <c r="DKR19" s="56"/>
      <c r="DKS19" s="61">
        <v>9</v>
      </c>
      <c r="DKT19" s="63" t="s">
        <v>141</v>
      </c>
      <c r="DKU19" s="55"/>
      <c r="DKV19" s="55"/>
      <c r="DKW19" s="56"/>
      <c r="DKX19" s="56"/>
      <c r="DKY19" s="56"/>
      <c r="DKZ19" s="56"/>
      <c r="DLA19" s="56"/>
      <c r="DLB19" s="56"/>
      <c r="DLC19" s="56"/>
      <c r="DLD19" s="56"/>
      <c r="DLE19" s="56"/>
      <c r="DLF19" s="56"/>
      <c r="DLG19" s="56"/>
      <c r="DLH19" s="56"/>
      <c r="DLI19" s="56"/>
      <c r="DLJ19" s="54" t="s">
        <v>247</v>
      </c>
      <c r="DLK19" s="57">
        <f t="shared" ref="DLK19:DMQ19" si="291">DLM19</f>
        <v>300000</v>
      </c>
      <c r="DLL19" s="58"/>
      <c r="DLM19" s="57">
        <v>300000</v>
      </c>
      <c r="DLN19" s="57">
        <f t="shared" ref="DLN19:DMT19" si="292">DLM19</f>
        <v>300000</v>
      </c>
      <c r="DLO19" s="57"/>
      <c r="DLP19" s="57">
        <f t="shared" ref="DLP19:DMV19" si="293">DLQ19+DLR19</f>
        <v>75000</v>
      </c>
      <c r="DLQ19" s="57"/>
      <c r="DLR19" s="57">
        <f t="shared" ref="DLR19:DMX19" si="294">DLK19*0.25</f>
        <v>75000</v>
      </c>
      <c r="DLS19" s="57">
        <f t="shared" ref="DLS19:DMY19" si="295">DLR19*90%</f>
        <v>67500</v>
      </c>
      <c r="DLT19" s="57">
        <f t="shared" ref="DLT19:DMZ19" si="296">DLR19*10%</f>
        <v>7500</v>
      </c>
      <c r="DLU19" s="56"/>
      <c r="DLV19" s="56"/>
      <c r="DLW19" s="56"/>
      <c r="DLX19" s="56"/>
      <c r="DLY19" s="61">
        <v>9</v>
      </c>
      <c r="DLZ19" s="63" t="s">
        <v>141</v>
      </c>
      <c r="DMA19" s="55"/>
      <c r="DMB19" s="55"/>
      <c r="DMC19" s="56"/>
      <c r="DMD19" s="56"/>
      <c r="DME19" s="56"/>
      <c r="DMF19" s="56"/>
      <c r="DMG19" s="56"/>
      <c r="DMH19" s="56"/>
      <c r="DMI19" s="56"/>
      <c r="DMJ19" s="56"/>
      <c r="DMK19" s="56"/>
      <c r="DML19" s="56"/>
      <c r="DMM19" s="56"/>
      <c r="DMN19" s="56"/>
      <c r="DMO19" s="56"/>
      <c r="DMP19" s="54" t="s">
        <v>247</v>
      </c>
      <c r="DMQ19" s="57">
        <f t="shared" si="291"/>
        <v>300000</v>
      </c>
      <c r="DMR19" s="58"/>
      <c r="DMS19" s="57">
        <v>300000</v>
      </c>
      <c r="DMT19" s="57">
        <f t="shared" si="292"/>
        <v>300000</v>
      </c>
      <c r="DMU19" s="57"/>
      <c r="DMV19" s="57">
        <f t="shared" si="293"/>
        <v>75000</v>
      </c>
      <c r="DMW19" s="57"/>
      <c r="DMX19" s="57">
        <f t="shared" si="294"/>
        <v>75000</v>
      </c>
      <c r="DMY19" s="57">
        <f t="shared" si="295"/>
        <v>67500</v>
      </c>
      <c r="DMZ19" s="57">
        <f t="shared" si="296"/>
        <v>7500</v>
      </c>
      <c r="DNA19" s="56"/>
      <c r="DNB19" s="56"/>
      <c r="DNC19" s="56"/>
      <c r="DND19" s="56"/>
      <c r="DNE19" s="61">
        <v>9</v>
      </c>
      <c r="DNF19" s="63" t="s">
        <v>141</v>
      </c>
      <c r="DNG19" s="55"/>
      <c r="DNH19" s="55"/>
      <c r="DNI19" s="56"/>
      <c r="DNJ19" s="56"/>
      <c r="DNK19" s="56"/>
      <c r="DNL19" s="56"/>
      <c r="DNM19" s="56"/>
      <c r="DNN19" s="56"/>
      <c r="DNO19" s="56"/>
      <c r="DNP19" s="56"/>
      <c r="DNQ19" s="56"/>
      <c r="DNR19" s="56"/>
      <c r="DNS19" s="56"/>
      <c r="DNT19" s="56"/>
      <c r="DNU19" s="56"/>
      <c r="DNV19" s="54" t="s">
        <v>247</v>
      </c>
      <c r="DNW19" s="57">
        <f t="shared" ref="DNW19:DPC19" si="297">DNY19</f>
        <v>300000</v>
      </c>
      <c r="DNX19" s="58"/>
      <c r="DNY19" s="57">
        <v>300000</v>
      </c>
      <c r="DNZ19" s="57">
        <f t="shared" ref="DNZ19:DPF19" si="298">DNY19</f>
        <v>300000</v>
      </c>
      <c r="DOA19" s="57"/>
      <c r="DOB19" s="57">
        <f t="shared" ref="DOB19:DPH19" si="299">DOC19+DOD19</f>
        <v>75000</v>
      </c>
      <c r="DOC19" s="57"/>
      <c r="DOD19" s="57">
        <f t="shared" ref="DOD19:DPJ19" si="300">DNW19*0.25</f>
        <v>75000</v>
      </c>
      <c r="DOE19" s="57">
        <f t="shared" ref="DOE19:DPK19" si="301">DOD19*90%</f>
        <v>67500</v>
      </c>
      <c r="DOF19" s="57">
        <f t="shared" ref="DOF19:DPL19" si="302">DOD19*10%</f>
        <v>7500</v>
      </c>
      <c r="DOG19" s="56"/>
      <c r="DOH19" s="56"/>
      <c r="DOI19" s="56"/>
      <c r="DOJ19" s="56"/>
      <c r="DOK19" s="61">
        <v>9</v>
      </c>
      <c r="DOL19" s="63" t="s">
        <v>141</v>
      </c>
      <c r="DOM19" s="55"/>
      <c r="DON19" s="55"/>
      <c r="DOO19" s="56"/>
      <c r="DOP19" s="56"/>
      <c r="DOQ19" s="56"/>
      <c r="DOR19" s="56"/>
      <c r="DOS19" s="56"/>
      <c r="DOT19" s="56"/>
      <c r="DOU19" s="56"/>
      <c r="DOV19" s="56"/>
      <c r="DOW19" s="56"/>
      <c r="DOX19" s="56"/>
      <c r="DOY19" s="56"/>
      <c r="DOZ19" s="56"/>
      <c r="DPA19" s="56"/>
      <c r="DPB19" s="54" t="s">
        <v>247</v>
      </c>
      <c r="DPC19" s="57">
        <f t="shared" si="297"/>
        <v>300000</v>
      </c>
      <c r="DPD19" s="58"/>
      <c r="DPE19" s="57">
        <v>300000</v>
      </c>
      <c r="DPF19" s="57">
        <f t="shared" si="298"/>
        <v>300000</v>
      </c>
      <c r="DPG19" s="57"/>
      <c r="DPH19" s="57">
        <f t="shared" si="299"/>
        <v>75000</v>
      </c>
      <c r="DPI19" s="57"/>
      <c r="DPJ19" s="57">
        <f t="shared" si="300"/>
        <v>75000</v>
      </c>
      <c r="DPK19" s="57">
        <f t="shared" si="301"/>
        <v>67500</v>
      </c>
      <c r="DPL19" s="57">
        <f t="shared" si="302"/>
        <v>7500</v>
      </c>
      <c r="DPM19" s="56"/>
      <c r="DPN19" s="56"/>
      <c r="DPO19" s="56"/>
      <c r="DPP19" s="56"/>
      <c r="DPQ19" s="61">
        <v>9</v>
      </c>
      <c r="DPR19" s="63" t="s">
        <v>141</v>
      </c>
      <c r="DPS19" s="55"/>
      <c r="DPT19" s="55"/>
      <c r="DPU19" s="56"/>
      <c r="DPV19" s="56"/>
      <c r="DPW19" s="56"/>
      <c r="DPX19" s="56"/>
      <c r="DPY19" s="56"/>
      <c r="DPZ19" s="56"/>
      <c r="DQA19" s="56"/>
      <c r="DQB19" s="56"/>
      <c r="DQC19" s="56"/>
      <c r="DQD19" s="56"/>
      <c r="DQE19" s="56"/>
      <c r="DQF19" s="56"/>
      <c r="DQG19" s="56"/>
      <c r="DQH19" s="54" t="s">
        <v>247</v>
      </c>
      <c r="DQI19" s="57">
        <f t="shared" ref="DQI19:DRO19" si="303">DQK19</f>
        <v>300000</v>
      </c>
      <c r="DQJ19" s="58"/>
      <c r="DQK19" s="57">
        <v>300000</v>
      </c>
      <c r="DQL19" s="57">
        <f t="shared" ref="DQL19:DRR19" si="304">DQK19</f>
        <v>300000</v>
      </c>
      <c r="DQM19" s="57"/>
      <c r="DQN19" s="57">
        <f t="shared" ref="DQN19:DRT19" si="305">DQO19+DQP19</f>
        <v>75000</v>
      </c>
      <c r="DQO19" s="57"/>
      <c r="DQP19" s="57">
        <f t="shared" ref="DQP19:DRV19" si="306">DQI19*0.25</f>
        <v>75000</v>
      </c>
      <c r="DQQ19" s="57">
        <f t="shared" ref="DQQ19:DRW19" si="307">DQP19*90%</f>
        <v>67500</v>
      </c>
      <c r="DQR19" s="57">
        <f t="shared" ref="DQR19:DRX19" si="308">DQP19*10%</f>
        <v>7500</v>
      </c>
      <c r="DQS19" s="56"/>
      <c r="DQT19" s="56"/>
      <c r="DQU19" s="56"/>
      <c r="DQV19" s="56"/>
      <c r="DQW19" s="61">
        <v>9</v>
      </c>
      <c r="DQX19" s="63" t="s">
        <v>141</v>
      </c>
      <c r="DQY19" s="55"/>
      <c r="DQZ19" s="55"/>
      <c r="DRA19" s="56"/>
      <c r="DRB19" s="56"/>
      <c r="DRC19" s="56"/>
      <c r="DRD19" s="56"/>
      <c r="DRE19" s="56"/>
      <c r="DRF19" s="56"/>
      <c r="DRG19" s="56"/>
      <c r="DRH19" s="56"/>
      <c r="DRI19" s="56"/>
      <c r="DRJ19" s="56"/>
      <c r="DRK19" s="56"/>
      <c r="DRL19" s="56"/>
      <c r="DRM19" s="56"/>
      <c r="DRN19" s="54" t="s">
        <v>247</v>
      </c>
      <c r="DRO19" s="57">
        <f t="shared" si="303"/>
        <v>300000</v>
      </c>
      <c r="DRP19" s="58"/>
      <c r="DRQ19" s="57">
        <v>300000</v>
      </c>
      <c r="DRR19" s="57">
        <f t="shared" si="304"/>
        <v>300000</v>
      </c>
      <c r="DRS19" s="57"/>
      <c r="DRT19" s="57">
        <f t="shared" si="305"/>
        <v>75000</v>
      </c>
      <c r="DRU19" s="57"/>
      <c r="DRV19" s="57">
        <f t="shared" si="306"/>
        <v>75000</v>
      </c>
      <c r="DRW19" s="57">
        <f t="shared" si="307"/>
        <v>67500</v>
      </c>
      <c r="DRX19" s="57">
        <f t="shared" si="308"/>
        <v>7500</v>
      </c>
      <c r="DRY19" s="56"/>
      <c r="DRZ19" s="56"/>
      <c r="DSA19" s="56"/>
      <c r="DSB19" s="56"/>
      <c r="DSC19" s="61">
        <v>9</v>
      </c>
      <c r="DSD19" s="63" t="s">
        <v>141</v>
      </c>
      <c r="DSE19" s="55"/>
      <c r="DSF19" s="55"/>
      <c r="DSG19" s="56"/>
      <c r="DSH19" s="56"/>
      <c r="DSI19" s="56"/>
      <c r="DSJ19" s="56"/>
      <c r="DSK19" s="56"/>
      <c r="DSL19" s="56"/>
      <c r="DSM19" s="56"/>
      <c r="DSN19" s="56"/>
      <c r="DSO19" s="56"/>
      <c r="DSP19" s="56"/>
      <c r="DSQ19" s="56"/>
      <c r="DSR19" s="56"/>
      <c r="DSS19" s="56"/>
      <c r="DST19" s="54" t="s">
        <v>247</v>
      </c>
      <c r="DSU19" s="57">
        <f t="shared" ref="DSU19:DUA19" si="309">DSW19</f>
        <v>300000</v>
      </c>
      <c r="DSV19" s="58"/>
      <c r="DSW19" s="57">
        <v>300000</v>
      </c>
      <c r="DSX19" s="57">
        <f t="shared" ref="DSX19:DUD19" si="310">DSW19</f>
        <v>300000</v>
      </c>
      <c r="DSY19" s="57"/>
      <c r="DSZ19" s="57">
        <f t="shared" ref="DSZ19:DUF19" si="311">DTA19+DTB19</f>
        <v>75000</v>
      </c>
      <c r="DTA19" s="57"/>
      <c r="DTB19" s="57">
        <f t="shared" ref="DTB19:DUH19" si="312">DSU19*0.25</f>
        <v>75000</v>
      </c>
      <c r="DTC19" s="57">
        <f t="shared" ref="DTC19:DUI19" si="313">DTB19*90%</f>
        <v>67500</v>
      </c>
      <c r="DTD19" s="57">
        <f t="shared" ref="DTD19:DUJ19" si="314">DTB19*10%</f>
        <v>7500</v>
      </c>
      <c r="DTE19" s="56"/>
      <c r="DTF19" s="56"/>
      <c r="DTG19" s="56"/>
      <c r="DTH19" s="56"/>
      <c r="DTI19" s="61">
        <v>9</v>
      </c>
      <c r="DTJ19" s="63" t="s">
        <v>141</v>
      </c>
      <c r="DTK19" s="55"/>
      <c r="DTL19" s="55"/>
      <c r="DTM19" s="56"/>
      <c r="DTN19" s="56"/>
      <c r="DTO19" s="56"/>
      <c r="DTP19" s="56"/>
      <c r="DTQ19" s="56"/>
      <c r="DTR19" s="56"/>
      <c r="DTS19" s="56"/>
      <c r="DTT19" s="56"/>
      <c r="DTU19" s="56"/>
      <c r="DTV19" s="56"/>
      <c r="DTW19" s="56"/>
      <c r="DTX19" s="56"/>
      <c r="DTY19" s="56"/>
      <c r="DTZ19" s="54" t="s">
        <v>247</v>
      </c>
      <c r="DUA19" s="57">
        <f t="shared" si="309"/>
        <v>300000</v>
      </c>
      <c r="DUB19" s="58"/>
      <c r="DUC19" s="57">
        <v>300000</v>
      </c>
      <c r="DUD19" s="57">
        <f t="shared" si="310"/>
        <v>300000</v>
      </c>
      <c r="DUE19" s="57"/>
      <c r="DUF19" s="57">
        <f t="shared" si="311"/>
        <v>75000</v>
      </c>
      <c r="DUG19" s="57"/>
      <c r="DUH19" s="57">
        <f t="shared" si="312"/>
        <v>75000</v>
      </c>
      <c r="DUI19" s="57">
        <f t="shared" si="313"/>
        <v>67500</v>
      </c>
      <c r="DUJ19" s="57">
        <f t="shared" si="314"/>
        <v>7500</v>
      </c>
      <c r="DUK19" s="56"/>
      <c r="DUL19" s="56"/>
      <c r="DUM19" s="56"/>
      <c r="DUN19" s="56"/>
      <c r="DUO19" s="61">
        <v>9</v>
      </c>
      <c r="DUP19" s="63" t="s">
        <v>141</v>
      </c>
      <c r="DUQ19" s="55"/>
      <c r="DUR19" s="55"/>
      <c r="DUS19" s="56"/>
      <c r="DUT19" s="56"/>
      <c r="DUU19" s="56"/>
      <c r="DUV19" s="56"/>
      <c r="DUW19" s="56"/>
      <c r="DUX19" s="56"/>
      <c r="DUY19" s="56"/>
      <c r="DUZ19" s="56"/>
      <c r="DVA19" s="56"/>
      <c r="DVB19" s="56"/>
      <c r="DVC19" s="56"/>
      <c r="DVD19" s="56"/>
      <c r="DVE19" s="56"/>
      <c r="DVF19" s="54" t="s">
        <v>247</v>
      </c>
      <c r="DVG19" s="57">
        <f t="shared" ref="DVG19:DWM19" si="315">DVI19</f>
        <v>300000</v>
      </c>
      <c r="DVH19" s="58"/>
      <c r="DVI19" s="57">
        <v>300000</v>
      </c>
      <c r="DVJ19" s="57">
        <f t="shared" ref="DVJ19:DWP19" si="316">DVI19</f>
        <v>300000</v>
      </c>
      <c r="DVK19" s="57"/>
      <c r="DVL19" s="57">
        <f t="shared" ref="DVL19:DWR19" si="317">DVM19+DVN19</f>
        <v>75000</v>
      </c>
      <c r="DVM19" s="57"/>
      <c r="DVN19" s="57">
        <f t="shared" ref="DVN19:DWT19" si="318">DVG19*0.25</f>
        <v>75000</v>
      </c>
      <c r="DVO19" s="57">
        <f t="shared" ref="DVO19:DWU19" si="319">DVN19*90%</f>
        <v>67500</v>
      </c>
      <c r="DVP19" s="57">
        <f t="shared" ref="DVP19:DWV19" si="320">DVN19*10%</f>
        <v>7500</v>
      </c>
      <c r="DVQ19" s="56"/>
      <c r="DVR19" s="56"/>
      <c r="DVS19" s="56"/>
      <c r="DVT19" s="56"/>
      <c r="DVU19" s="61">
        <v>9</v>
      </c>
      <c r="DVV19" s="63" t="s">
        <v>141</v>
      </c>
      <c r="DVW19" s="55"/>
      <c r="DVX19" s="55"/>
      <c r="DVY19" s="56"/>
      <c r="DVZ19" s="56"/>
      <c r="DWA19" s="56"/>
      <c r="DWB19" s="56"/>
      <c r="DWC19" s="56"/>
      <c r="DWD19" s="56"/>
      <c r="DWE19" s="56"/>
      <c r="DWF19" s="56"/>
      <c r="DWG19" s="56"/>
      <c r="DWH19" s="56"/>
      <c r="DWI19" s="56"/>
      <c r="DWJ19" s="56"/>
      <c r="DWK19" s="56"/>
      <c r="DWL19" s="54" t="s">
        <v>247</v>
      </c>
      <c r="DWM19" s="57">
        <f t="shared" si="315"/>
        <v>300000</v>
      </c>
      <c r="DWN19" s="58"/>
      <c r="DWO19" s="57">
        <v>300000</v>
      </c>
      <c r="DWP19" s="57">
        <f t="shared" si="316"/>
        <v>300000</v>
      </c>
      <c r="DWQ19" s="57"/>
      <c r="DWR19" s="57">
        <f t="shared" si="317"/>
        <v>75000</v>
      </c>
      <c r="DWS19" s="57"/>
      <c r="DWT19" s="57">
        <f t="shared" si="318"/>
        <v>75000</v>
      </c>
      <c r="DWU19" s="57">
        <f t="shared" si="319"/>
        <v>67500</v>
      </c>
      <c r="DWV19" s="57">
        <f t="shared" si="320"/>
        <v>7500</v>
      </c>
      <c r="DWW19" s="56"/>
      <c r="DWX19" s="56"/>
      <c r="DWY19" s="56"/>
      <c r="DWZ19" s="56"/>
      <c r="DXA19" s="61">
        <v>9</v>
      </c>
      <c r="DXB19" s="63" t="s">
        <v>141</v>
      </c>
      <c r="DXC19" s="55"/>
      <c r="DXD19" s="55"/>
      <c r="DXE19" s="56"/>
      <c r="DXF19" s="56"/>
      <c r="DXG19" s="56"/>
      <c r="DXH19" s="56"/>
      <c r="DXI19" s="56"/>
      <c r="DXJ19" s="56"/>
      <c r="DXK19" s="56"/>
      <c r="DXL19" s="56"/>
      <c r="DXM19" s="56"/>
      <c r="DXN19" s="56"/>
      <c r="DXO19" s="56"/>
      <c r="DXP19" s="56"/>
      <c r="DXQ19" s="56"/>
      <c r="DXR19" s="54" t="s">
        <v>247</v>
      </c>
      <c r="DXS19" s="57">
        <f t="shared" ref="DXS19:DYY19" si="321">DXU19</f>
        <v>300000</v>
      </c>
      <c r="DXT19" s="58"/>
      <c r="DXU19" s="57">
        <v>300000</v>
      </c>
      <c r="DXV19" s="57">
        <f t="shared" ref="DXV19:DZB19" si="322">DXU19</f>
        <v>300000</v>
      </c>
      <c r="DXW19" s="57"/>
      <c r="DXX19" s="57">
        <f t="shared" ref="DXX19:DZD19" si="323">DXY19+DXZ19</f>
        <v>75000</v>
      </c>
      <c r="DXY19" s="57"/>
      <c r="DXZ19" s="57">
        <f t="shared" ref="DXZ19:DZF19" si="324">DXS19*0.25</f>
        <v>75000</v>
      </c>
      <c r="DYA19" s="57">
        <f t="shared" ref="DYA19:DZG19" si="325">DXZ19*90%</f>
        <v>67500</v>
      </c>
      <c r="DYB19" s="57">
        <f t="shared" ref="DYB19:DZH19" si="326">DXZ19*10%</f>
        <v>7500</v>
      </c>
      <c r="DYC19" s="56"/>
      <c r="DYD19" s="56"/>
      <c r="DYE19" s="56"/>
      <c r="DYF19" s="56"/>
      <c r="DYG19" s="61">
        <v>9</v>
      </c>
      <c r="DYH19" s="63" t="s">
        <v>141</v>
      </c>
      <c r="DYI19" s="55"/>
      <c r="DYJ19" s="55"/>
      <c r="DYK19" s="56"/>
      <c r="DYL19" s="56"/>
      <c r="DYM19" s="56"/>
      <c r="DYN19" s="56"/>
      <c r="DYO19" s="56"/>
      <c r="DYP19" s="56"/>
      <c r="DYQ19" s="56"/>
      <c r="DYR19" s="56"/>
      <c r="DYS19" s="56"/>
      <c r="DYT19" s="56"/>
      <c r="DYU19" s="56"/>
      <c r="DYV19" s="56"/>
      <c r="DYW19" s="56"/>
      <c r="DYX19" s="54" t="s">
        <v>247</v>
      </c>
      <c r="DYY19" s="57">
        <f t="shared" si="321"/>
        <v>300000</v>
      </c>
      <c r="DYZ19" s="58"/>
      <c r="DZA19" s="57">
        <v>300000</v>
      </c>
      <c r="DZB19" s="57">
        <f t="shared" si="322"/>
        <v>300000</v>
      </c>
      <c r="DZC19" s="57"/>
      <c r="DZD19" s="57">
        <f t="shared" si="323"/>
        <v>75000</v>
      </c>
      <c r="DZE19" s="57"/>
      <c r="DZF19" s="57">
        <f t="shared" si="324"/>
        <v>75000</v>
      </c>
      <c r="DZG19" s="57">
        <f t="shared" si="325"/>
        <v>67500</v>
      </c>
      <c r="DZH19" s="57">
        <f t="shared" si="326"/>
        <v>7500</v>
      </c>
      <c r="DZI19" s="56"/>
      <c r="DZJ19" s="56"/>
      <c r="DZK19" s="56"/>
      <c r="DZL19" s="56"/>
      <c r="DZM19" s="61">
        <v>9</v>
      </c>
      <c r="DZN19" s="63" t="s">
        <v>141</v>
      </c>
      <c r="DZO19" s="55"/>
      <c r="DZP19" s="55"/>
      <c r="DZQ19" s="56"/>
      <c r="DZR19" s="56"/>
      <c r="DZS19" s="56"/>
      <c r="DZT19" s="56"/>
      <c r="DZU19" s="56"/>
      <c r="DZV19" s="56"/>
      <c r="DZW19" s="56"/>
      <c r="DZX19" s="56"/>
      <c r="DZY19" s="56"/>
      <c r="DZZ19" s="56"/>
      <c r="EAA19" s="56"/>
      <c r="EAB19" s="56"/>
      <c r="EAC19" s="56"/>
      <c r="EAD19" s="54" t="s">
        <v>247</v>
      </c>
      <c r="EAE19" s="57">
        <f t="shared" ref="EAE19:EBK19" si="327">EAG19</f>
        <v>300000</v>
      </c>
      <c r="EAF19" s="58"/>
      <c r="EAG19" s="57">
        <v>300000</v>
      </c>
      <c r="EAH19" s="57">
        <f t="shared" ref="EAH19:EBN19" si="328">EAG19</f>
        <v>300000</v>
      </c>
      <c r="EAI19" s="57"/>
      <c r="EAJ19" s="57">
        <f t="shared" ref="EAJ19:EBP19" si="329">EAK19+EAL19</f>
        <v>75000</v>
      </c>
      <c r="EAK19" s="57"/>
      <c r="EAL19" s="57">
        <f t="shared" ref="EAL19:EBR19" si="330">EAE19*0.25</f>
        <v>75000</v>
      </c>
      <c r="EAM19" s="57">
        <f t="shared" ref="EAM19:EBS19" si="331">EAL19*90%</f>
        <v>67500</v>
      </c>
      <c r="EAN19" s="57">
        <f t="shared" ref="EAN19:EBT19" si="332">EAL19*10%</f>
        <v>7500</v>
      </c>
      <c r="EAO19" s="56"/>
      <c r="EAP19" s="56"/>
      <c r="EAQ19" s="56"/>
      <c r="EAR19" s="56"/>
      <c r="EAS19" s="61">
        <v>9</v>
      </c>
      <c r="EAT19" s="63" t="s">
        <v>141</v>
      </c>
      <c r="EAU19" s="55"/>
      <c r="EAV19" s="55"/>
      <c r="EAW19" s="56"/>
      <c r="EAX19" s="56"/>
      <c r="EAY19" s="56"/>
      <c r="EAZ19" s="56"/>
      <c r="EBA19" s="56"/>
      <c r="EBB19" s="56"/>
      <c r="EBC19" s="56"/>
      <c r="EBD19" s="56"/>
      <c r="EBE19" s="56"/>
      <c r="EBF19" s="56"/>
      <c r="EBG19" s="56"/>
      <c r="EBH19" s="56"/>
      <c r="EBI19" s="56"/>
      <c r="EBJ19" s="54" t="s">
        <v>247</v>
      </c>
      <c r="EBK19" s="57">
        <f t="shared" si="327"/>
        <v>300000</v>
      </c>
      <c r="EBL19" s="58"/>
      <c r="EBM19" s="57">
        <v>300000</v>
      </c>
      <c r="EBN19" s="57">
        <f t="shared" si="328"/>
        <v>300000</v>
      </c>
      <c r="EBO19" s="57"/>
      <c r="EBP19" s="57">
        <f t="shared" si="329"/>
        <v>75000</v>
      </c>
      <c r="EBQ19" s="57"/>
      <c r="EBR19" s="57">
        <f t="shared" si="330"/>
        <v>75000</v>
      </c>
      <c r="EBS19" s="57">
        <f t="shared" si="331"/>
        <v>67500</v>
      </c>
      <c r="EBT19" s="57">
        <f t="shared" si="332"/>
        <v>7500</v>
      </c>
      <c r="EBU19" s="56"/>
      <c r="EBV19" s="56"/>
      <c r="EBW19" s="56"/>
      <c r="EBX19" s="56"/>
      <c r="EBY19" s="61">
        <v>9</v>
      </c>
      <c r="EBZ19" s="63" t="s">
        <v>141</v>
      </c>
      <c r="ECA19" s="55"/>
      <c r="ECB19" s="55"/>
      <c r="ECC19" s="56"/>
      <c r="ECD19" s="56"/>
      <c r="ECE19" s="56"/>
      <c r="ECF19" s="56"/>
      <c r="ECG19" s="56"/>
      <c r="ECH19" s="56"/>
      <c r="ECI19" s="56"/>
      <c r="ECJ19" s="56"/>
      <c r="ECK19" s="56"/>
      <c r="ECL19" s="56"/>
      <c r="ECM19" s="56"/>
      <c r="ECN19" s="56"/>
      <c r="ECO19" s="56"/>
      <c r="ECP19" s="54" t="s">
        <v>247</v>
      </c>
      <c r="ECQ19" s="57">
        <f t="shared" ref="ECQ19:EDW19" si="333">ECS19</f>
        <v>300000</v>
      </c>
      <c r="ECR19" s="58"/>
      <c r="ECS19" s="57">
        <v>300000</v>
      </c>
      <c r="ECT19" s="57">
        <f t="shared" ref="ECT19:EDZ19" si="334">ECS19</f>
        <v>300000</v>
      </c>
      <c r="ECU19" s="57"/>
      <c r="ECV19" s="57">
        <f t="shared" ref="ECV19:EEB19" si="335">ECW19+ECX19</f>
        <v>75000</v>
      </c>
      <c r="ECW19" s="57"/>
      <c r="ECX19" s="57">
        <f t="shared" ref="ECX19:EED19" si="336">ECQ19*0.25</f>
        <v>75000</v>
      </c>
      <c r="ECY19" s="57">
        <f t="shared" ref="ECY19:EEE19" si="337">ECX19*90%</f>
        <v>67500</v>
      </c>
      <c r="ECZ19" s="57">
        <f t="shared" ref="ECZ19:EEF19" si="338">ECX19*10%</f>
        <v>7500</v>
      </c>
      <c r="EDA19" s="56"/>
      <c r="EDB19" s="56"/>
      <c r="EDC19" s="56"/>
      <c r="EDD19" s="56"/>
      <c r="EDE19" s="61">
        <v>9</v>
      </c>
      <c r="EDF19" s="63" t="s">
        <v>141</v>
      </c>
      <c r="EDG19" s="55"/>
      <c r="EDH19" s="55"/>
      <c r="EDI19" s="56"/>
      <c r="EDJ19" s="56"/>
      <c r="EDK19" s="56"/>
      <c r="EDL19" s="56"/>
      <c r="EDM19" s="56"/>
      <c r="EDN19" s="56"/>
      <c r="EDO19" s="56"/>
      <c r="EDP19" s="56"/>
      <c r="EDQ19" s="56"/>
      <c r="EDR19" s="56"/>
      <c r="EDS19" s="56"/>
      <c r="EDT19" s="56"/>
      <c r="EDU19" s="56"/>
      <c r="EDV19" s="54" t="s">
        <v>247</v>
      </c>
      <c r="EDW19" s="57">
        <f t="shared" si="333"/>
        <v>300000</v>
      </c>
      <c r="EDX19" s="58"/>
      <c r="EDY19" s="57">
        <v>300000</v>
      </c>
      <c r="EDZ19" s="57">
        <f t="shared" si="334"/>
        <v>300000</v>
      </c>
      <c r="EEA19" s="57"/>
      <c r="EEB19" s="57">
        <f t="shared" si="335"/>
        <v>75000</v>
      </c>
      <c r="EEC19" s="57"/>
      <c r="EED19" s="57">
        <f t="shared" si="336"/>
        <v>75000</v>
      </c>
      <c r="EEE19" s="57">
        <f t="shared" si="337"/>
        <v>67500</v>
      </c>
      <c r="EEF19" s="57">
        <f t="shared" si="338"/>
        <v>7500</v>
      </c>
      <c r="EEG19" s="56"/>
      <c r="EEH19" s="56"/>
      <c r="EEI19" s="56"/>
      <c r="EEJ19" s="56"/>
      <c r="EEK19" s="61">
        <v>9</v>
      </c>
      <c r="EEL19" s="63" t="s">
        <v>141</v>
      </c>
      <c r="EEM19" s="55"/>
      <c r="EEN19" s="55"/>
      <c r="EEO19" s="56"/>
      <c r="EEP19" s="56"/>
      <c r="EEQ19" s="56"/>
      <c r="EER19" s="56"/>
      <c r="EES19" s="56"/>
      <c r="EET19" s="56"/>
      <c r="EEU19" s="56"/>
      <c r="EEV19" s="56"/>
      <c r="EEW19" s="56"/>
      <c r="EEX19" s="56"/>
      <c r="EEY19" s="56"/>
      <c r="EEZ19" s="56"/>
      <c r="EFA19" s="56"/>
      <c r="EFB19" s="54" t="s">
        <v>247</v>
      </c>
      <c r="EFC19" s="57">
        <f t="shared" ref="EFC19:EGI19" si="339">EFE19</f>
        <v>300000</v>
      </c>
      <c r="EFD19" s="58"/>
      <c r="EFE19" s="57">
        <v>300000</v>
      </c>
      <c r="EFF19" s="57">
        <f t="shared" ref="EFF19:EGL19" si="340">EFE19</f>
        <v>300000</v>
      </c>
      <c r="EFG19" s="57"/>
      <c r="EFH19" s="57">
        <f t="shared" ref="EFH19:EGN19" si="341">EFI19+EFJ19</f>
        <v>75000</v>
      </c>
      <c r="EFI19" s="57"/>
      <c r="EFJ19" s="57">
        <f t="shared" ref="EFJ19:EGP19" si="342">EFC19*0.25</f>
        <v>75000</v>
      </c>
      <c r="EFK19" s="57">
        <f t="shared" ref="EFK19:EGQ19" si="343">EFJ19*90%</f>
        <v>67500</v>
      </c>
      <c r="EFL19" s="57">
        <f t="shared" ref="EFL19:EGR19" si="344">EFJ19*10%</f>
        <v>7500</v>
      </c>
      <c r="EFM19" s="56"/>
      <c r="EFN19" s="56"/>
      <c r="EFO19" s="56"/>
      <c r="EFP19" s="56"/>
      <c r="EFQ19" s="61">
        <v>9</v>
      </c>
      <c r="EFR19" s="63" t="s">
        <v>141</v>
      </c>
      <c r="EFS19" s="55"/>
      <c r="EFT19" s="55"/>
      <c r="EFU19" s="56"/>
      <c r="EFV19" s="56"/>
      <c r="EFW19" s="56"/>
      <c r="EFX19" s="56"/>
      <c r="EFY19" s="56"/>
      <c r="EFZ19" s="56"/>
      <c r="EGA19" s="56"/>
      <c r="EGB19" s="56"/>
      <c r="EGC19" s="56"/>
      <c r="EGD19" s="56"/>
      <c r="EGE19" s="56"/>
      <c r="EGF19" s="56"/>
      <c r="EGG19" s="56"/>
      <c r="EGH19" s="54" t="s">
        <v>247</v>
      </c>
      <c r="EGI19" s="57">
        <f t="shared" si="339"/>
        <v>300000</v>
      </c>
      <c r="EGJ19" s="58"/>
      <c r="EGK19" s="57">
        <v>300000</v>
      </c>
      <c r="EGL19" s="57">
        <f t="shared" si="340"/>
        <v>300000</v>
      </c>
      <c r="EGM19" s="57"/>
      <c r="EGN19" s="57">
        <f t="shared" si="341"/>
        <v>75000</v>
      </c>
      <c r="EGO19" s="57"/>
      <c r="EGP19" s="57">
        <f t="shared" si="342"/>
        <v>75000</v>
      </c>
      <c r="EGQ19" s="57">
        <f t="shared" si="343"/>
        <v>67500</v>
      </c>
      <c r="EGR19" s="57">
        <f t="shared" si="344"/>
        <v>7500</v>
      </c>
      <c r="EGS19" s="56"/>
      <c r="EGT19" s="56"/>
      <c r="EGU19" s="56"/>
      <c r="EGV19" s="56"/>
      <c r="EGW19" s="61">
        <v>9</v>
      </c>
      <c r="EGX19" s="63" t="s">
        <v>141</v>
      </c>
      <c r="EGY19" s="55"/>
      <c r="EGZ19" s="55"/>
      <c r="EHA19" s="56"/>
      <c r="EHB19" s="56"/>
      <c r="EHC19" s="56"/>
      <c r="EHD19" s="56"/>
      <c r="EHE19" s="56"/>
      <c r="EHF19" s="56"/>
      <c r="EHG19" s="56"/>
      <c r="EHH19" s="56"/>
      <c r="EHI19" s="56"/>
      <c r="EHJ19" s="56"/>
      <c r="EHK19" s="56"/>
      <c r="EHL19" s="56"/>
      <c r="EHM19" s="56"/>
      <c r="EHN19" s="54" t="s">
        <v>247</v>
      </c>
      <c r="EHO19" s="57">
        <f t="shared" ref="EHO19:EIU19" si="345">EHQ19</f>
        <v>300000</v>
      </c>
      <c r="EHP19" s="58"/>
      <c r="EHQ19" s="57">
        <v>300000</v>
      </c>
      <c r="EHR19" s="57">
        <f t="shared" ref="EHR19:EIX19" si="346">EHQ19</f>
        <v>300000</v>
      </c>
      <c r="EHS19" s="57"/>
      <c r="EHT19" s="57">
        <f t="shared" ref="EHT19:EIZ19" si="347">EHU19+EHV19</f>
        <v>75000</v>
      </c>
      <c r="EHU19" s="57"/>
      <c r="EHV19" s="57">
        <f t="shared" ref="EHV19:EJB19" si="348">EHO19*0.25</f>
        <v>75000</v>
      </c>
      <c r="EHW19" s="57">
        <f t="shared" ref="EHW19:EJC19" si="349">EHV19*90%</f>
        <v>67500</v>
      </c>
      <c r="EHX19" s="57">
        <f t="shared" ref="EHX19:EJD19" si="350">EHV19*10%</f>
        <v>7500</v>
      </c>
      <c r="EHY19" s="56"/>
      <c r="EHZ19" s="56"/>
      <c r="EIA19" s="56"/>
      <c r="EIB19" s="56"/>
      <c r="EIC19" s="61">
        <v>9</v>
      </c>
      <c r="EID19" s="63" t="s">
        <v>141</v>
      </c>
      <c r="EIE19" s="55"/>
      <c r="EIF19" s="55"/>
      <c r="EIG19" s="56"/>
      <c r="EIH19" s="56"/>
      <c r="EII19" s="56"/>
      <c r="EIJ19" s="56"/>
      <c r="EIK19" s="56"/>
      <c r="EIL19" s="56"/>
      <c r="EIM19" s="56"/>
      <c r="EIN19" s="56"/>
      <c r="EIO19" s="56"/>
      <c r="EIP19" s="56"/>
      <c r="EIQ19" s="56"/>
      <c r="EIR19" s="56"/>
      <c r="EIS19" s="56"/>
      <c r="EIT19" s="54" t="s">
        <v>247</v>
      </c>
      <c r="EIU19" s="57">
        <f t="shared" si="345"/>
        <v>300000</v>
      </c>
      <c r="EIV19" s="58"/>
      <c r="EIW19" s="57">
        <v>300000</v>
      </c>
      <c r="EIX19" s="57">
        <f t="shared" si="346"/>
        <v>300000</v>
      </c>
      <c r="EIY19" s="57"/>
      <c r="EIZ19" s="57">
        <f t="shared" si="347"/>
        <v>75000</v>
      </c>
      <c r="EJA19" s="57"/>
      <c r="EJB19" s="57">
        <f t="shared" si="348"/>
        <v>75000</v>
      </c>
      <c r="EJC19" s="57">
        <f t="shared" si="349"/>
        <v>67500</v>
      </c>
      <c r="EJD19" s="57">
        <f t="shared" si="350"/>
        <v>7500</v>
      </c>
      <c r="EJE19" s="56"/>
      <c r="EJF19" s="56"/>
      <c r="EJG19" s="56"/>
      <c r="EJH19" s="56"/>
      <c r="EJI19" s="61">
        <v>9</v>
      </c>
      <c r="EJJ19" s="63" t="s">
        <v>141</v>
      </c>
      <c r="EJK19" s="55"/>
      <c r="EJL19" s="55"/>
      <c r="EJM19" s="56"/>
      <c r="EJN19" s="56"/>
      <c r="EJO19" s="56"/>
      <c r="EJP19" s="56"/>
      <c r="EJQ19" s="56"/>
      <c r="EJR19" s="56"/>
      <c r="EJS19" s="56"/>
      <c r="EJT19" s="56"/>
      <c r="EJU19" s="56"/>
      <c r="EJV19" s="56"/>
      <c r="EJW19" s="56"/>
      <c r="EJX19" s="56"/>
      <c r="EJY19" s="56"/>
      <c r="EJZ19" s="54" t="s">
        <v>247</v>
      </c>
      <c r="EKA19" s="57">
        <f t="shared" ref="EKA19:ELG19" si="351">EKC19</f>
        <v>300000</v>
      </c>
      <c r="EKB19" s="58"/>
      <c r="EKC19" s="57">
        <v>300000</v>
      </c>
      <c r="EKD19" s="57">
        <f t="shared" ref="EKD19:ELJ19" si="352">EKC19</f>
        <v>300000</v>
      </c>
      <c r="EKE19" s="57"/>
      <c r="EKF19" s="57">
        <f t="shared" ref="EKF19:ELL19" si="353">EKG19+EKH19</f>
        <v>75000</v>
      </c>
      <c r="EKG19" s="57"/>
      <c r="EKH19" s="57">
        <f t="shared" ref="EKH19:ELN19" si="354">EKA19*0.25</f>
        <v>75000</v>
      </c>
      <c r="EKI19" s="57">
        <f t="shared" ref="EKI19:ELO19" si="355">EKH19*90%</f>
        <v>67500</v>
      </c>
      <c r="EKJ19" s="57">
        <f t="shared" ref="EKJ19:ELP19" si="356">EKH19*10%</f>
        <v>7500</v>
      </c>
      <c r="EKK19" s="56"/>
      <c r="EKL19" s="56"/>
      <c r="EKM19" s="56"/>
      <c r="EKN19" s="56"/>
      <c r="EKO19" s="61">
        <v>9</v>
      </c>
      <c r="EKP19" s="63" t="s">
        <v>141</v>
      </c>
      <c r="EKQ19" s="55"/>
      <c r="EKR19" s="55"/>
      <c r="EKS19" s="56"/>
      <c r="EKT19" s="56"/>
      <c r="EKU19" s="56"/>
      <c r="EKV19" s="56"/>
      <c r="EKW19" s="56"/>
      <c r="EKX19" s="56"/>
      <c r="EKY19" s="56"/>
      <c r="EKZ19" s="56"/>
      <c r="ELA19" s="56"/>
      <c r="ELB19" s="56"/>
      <c r="ELC19" s="56"/>
      <c r="ELD19" s="56"/>
      <c r="ELE19" s="56"/>
      <c r="ELF19" s="54" t="s">
        <v>247</v>
      </c>
      <c r="ELG19" s="57">
        <f t="shared" si="351"/>
        <v>300000</v>
      </c>
      <c r="ELH19" s="58"/>
      <c r="ELI19" s="57">
        <v>300000</v>
      </c>
      <c r="ELJ19" s="57">
        <f t="shared" si="352"/>
        <v>300000</v>
      </c>
      <c r="ELK19" s="57"/>
      <c r="ELL19" s="57">
        <f t="shared" si="353"/>
        <v>75000</v>
      </c>
      <c r="ELM19" s="57"/>
      <c r="ELN19" s="57">
        <f t="shared" si="354"/>
        <v>75000</v>
      </c>
      <c r="ELO19" s="57">
        <f t="shared" si="355"/>
        <v>67500</v>
      </c>
      <c r="ELP19" s="57">
        <f t="shared" si="356"/>
        <v>7500</v>
      </c>
      <c r="ELQ19" s="56"/>
      <c r="ELR19" s="56"/>
      <c r="ELS19" s="56"/>
      <c r="ELT19" s="56"/>
      <c r="ELU19" s="61">
        <v>9</v>
      </c>
      <c r="ELV19" s="63" t="s">
        <v>141</v>
      </c>
      <c r="ELW19" s="55"/>
      <c r="ELX19" s="55"/>
      <c r="ELY19" s="56"/>
      <c r="ELZ19" s="56"/>
      <c r="EMA19" s="56"/>
      <c r="EMB19" s="56"/>
      <c r="EMC19" s="56"/>
      <c r="EMD19" s="56"/>
      <c r="EME19" s="56"/>
      <c r="EMF19" s="56"/>
      <c r="EMG19" s="56"/>
      <c r="EMH19" s="56"/>
      <c r="EMI19" s="56"/>
      <c r="EMJ19" s="56"/>
      <c r="EMK19" s="56"/>
      <c r="EML19" s="54" t="s">
        <v>247</v>
      </c>
      <c r="EMM19" s="57">
        <f t="shared" ref="EMM19:ENS19" si="357">EMO19</f>
        <v>300000</v>
      </c>
      <c r="EMN19" s="58"/>
      <c r="EMO19" s="57">
        <v>300000</v>
      </c>
      <c r="EMP19" s="57">
        <f t="shared" ref="EMP19:ENV19" si="358">EMO19</f>
        <v>300000</v>
      </c>
      <c r="EMQ19" s="57"/>
      <c r="EMR19" s="57">
        <f t="shared" ref="EMR19:ENX19" si="359">EMS19+EMT19</f>
        <v>75000</v>
      </c>
      <c r="EMS19" s="57"/>
      <c r="EMT19" s="57">
        <f t="shared" ref="EMT19:ENZ19" si="360">EMM19*0.25</f>
        <v>75000</v>
      </c>
      <c r="EMU19" s="57">
        <f t="shared" ref="EMU19:EOA19" si="361">EMT19*90%</f>
        <v>67500</v>
      </c>
      <c r="EMV19" s="57">
        <f t="shared" ref="EMV19:EOB19" si="362">EMT19*10%</f>
        <v>7500</v>
      </c>
      <c r="EMW19" s="56"/>
      <c r="EMX19" s="56"/>
      <c r="EMY19" s="56"/>
      <c r="EMZ19" s="56"/>
      <c r="ENA19" s="61">
        <v>9</v>
      </c>
      <c r="ENB19" s="63" t="s">
        <v>141</v>
      </c>
      <c r="ENC19" s="55"/>
      <c r="END19" s="55"/>
      <c r="ENE19" s="56"/>
      <c r="ENF19" s="56"/>
      <c r="ENG19" s="56"/>
      <c r="ENH19" s="56"/>
      <c r="ENI19" s="56"/>
      <c r="ENJ19" s="56"/>
      <c r="ENK19" s="56"/>
      <c r="ENL19" s="56"/>
      <c r="ENM19" s="56"/>
      <c r="ENN19" s="56"/>
      <c r="ENO19" s="56"/>
      <c r="ENP19" s="56"/>
      <c r="ENQ19" s="56"/>
      <c r="ENR19" s="54" t="s">
        <v>247</v>
      </c>
      <c r="ENS19" s="57">
        <f t="shared" si="357"/>
        <v>300000</v>
      </c>
      <c r="ENT19" s="58"/>
      <c r="ENU19" s="57">
        <v>300000</v>
      </c>
      <c r="ENV19" s="57">
        <f t="shared" si="358"/>
        <v>300000</v>
      </c>
      <c r="ENW19" s="57"/>
      <c r="ENX19" s="57">
        <f t="shared" si="359"/>
        <v>75000</v>
      </c>
      <c r="ENY19" s="57"/>
      <c r="ENZ19" s="57">
        <f t="shared" si="360"/>
        <v>75000</v>
      </c>
      <c r="EOA19" s="57">
        <f t="shared" si="361"/>
        <v>67500</v>
      </c>
      <c r="EOB19" s="57">
        <f t="shared" si="362"/>
        <v>7500</v>
      </c>
      <c r="EOC19" s="56"/>
      <c r="EOD19" s="56"/>
      <c r="EOE19" s="56"/>
      <c r="EOF19" s="56"/>
      <c r="EOG19" s="61">
        <v>9</v>
      </c>
      <c r="EOH19" s="63" t="s">
        <v>141</v>
      </c>
      <c r="EOI19" s="55"/>
      <c r="EOJ19" s="55"/>
      <c r="EOK19" s="56"/>
      <c r="EOL19" s="56"/>
      <c r="EOM19" s="56"/>
      <c r="EON19" s="56"/>
      <c r="EOO19" s="56"/>
      <c r="EOP19" s="56"/>
      <c r="EOQ19" s="56"/>
      <c r="EOR19" s="56"/>
      <c r="EOS19" s="56"/>
      <c r="EOT19" s="56"/>
      <c r="EOU19" s="56"/>
      <c r="EOV19" s="56"/>
      <c r="EOW19" s="56"/>
      <c r="EOX19" s="54" t="s">
        <v>247</v>
      </c>
      <c r="EOY19" s="57">
        <f t="shared" ref="EOY19:EQE19" si="363">EPA19</f>
        <v>300000</v>
      </c>
      <c r="EOZ19" s="58"/>
      <c r="EPA19" s="57">
        <v>300000</v>
      </c>
      <c r="EPB19" s="57">
        <f t="shared" ref="EPB19:EQH19" si="364">EPA19</f>
        <v>300000</v>
      </c>
      <c r="EPC19" s="57"/>
      <c r="EPD19" s="57">
        <f t="shared" ref="EPD19:EQJ19" si="365">EPE19+EPF19</f>
        <v>75000</v>
      </c>
      <c r="EPE19" s="57"/>
      <c r="EPF19" s="57">
        <f t="shared" ref="EPF19:EQL19" si="366">EOY19*0.25</f>
        <v>75000</v>
      </c>
      <c r="EPG19" s="57">
        <f t="shared" ref="EPG19:EQM19" si="367">EPF19*90%</f>
        <v>67500</v>
      </c>
      <c r="EPH19" s="57">
        <f t="shared" ref="EPH19:EQN19" si="368">EPF19*10%</f>
        <v>7500</v>
      </c>
      <c r="EPI19" s="56"/>
      <c r="EPJ19" s="56"/>
      <c r="EPK19" s="56"/>
      <c r="EPL19" s="56"/>
      <c r="EPM19" s="61">
        <v>9</v>
      </c>
      <c r="EPN19" s="63" t="s">
        <v>141</v>
      </c>
      <c r="EPO19" s="55"/>
      <c r="EPP19" s="55"/>
      <c r="EPQ19" s="56"/>
      <c r="EPR19" s="56"/>
      <c r="EPS19" s="56"/>
      <c r="EPT19" s="56"/>
      <c r="EPU19" s="56"/>
      <c r="EPV19" s="56"/>
      <c r="EPW19" s="56"/>
      <c r="EPX19" s="56"/>
      <c r="EPY19" s="56"/>
      <c r="EPZ19" s="56"/>
      <c r="EQA19" s="56"/>
      <c r="EQB19" s="56"/>
      <c r="EQC19" s="56"/>
      <c r="EQD19" s="54" t="s">
        <v>247</v>
      </c>
      <c r="EQE19" s="57">
        <f t="shared" si="363"/>
        <v>300000</v>
      </c>
      <c r="EQF19" s="58"/>
      <c r="EQG19" s="57">
        <v>300000</v>
      </c>
      <c r="EQH19" s="57">
        <f t="shared" si="364"/>
        <v>300000</v>
      </c>
      <c r="EQI19" s="57"/>
      <c r="EQJ19" s="57">
        <f t="shared" si="365"/>
        <v>75000</v>
      </c>
      <c r="EQK19" s="57"/>
      <c r="EQL19" s="57">
        <f t="shared" si="366"/>
        <v>75000</v>
      </c>
      <c r="EQM19" s="57">
        <f t="shared" si="367"/>
        <v>67500</v>
      </c>
      <c r="EQN19" s="57">
        <f t="shared" si="368"/>
        <v>7500</v>
      </c>
      <c r="EQO19" s="56"/>
      <c r="EQP19" s="56"/>
      <c r="EQQ19" s="56"/>
      <c r="EQR19" s="56"/>
      <c r="EQS19" s="61">
        <v>9</v>
      </c>
      <c r="EQT19" s="63" t="s">
        <v>141</v>
      </c>
      <c r="EQU19" s="55"/>
      <c r="EQV19" s="55"/>
      <c r="EQW19" s="56"/>
      <c r="EQX19" s="56"/>
      <c r="EQY19" s="56"/>
      <c r="EQZ19" s="56"/>
      <c r="ERA19" s="56"/>
      <c r="ERB19" s="56"/>
      <c r="ERC19" s="56"/>
      <c r="ERD19" s="56"/>
      <c r="ERE19" s="56"/>
      <c r="ERF19" s="56"/>
      <c r="ERG19" s="56"/>
      <c r="ERH19" s="56"/>
      <c r="ERI19" s="56"/>
      <c r="ERJ19" s="54" t="s">
        <v>247</v>
      </c>
      <c r="ERK19" s="57">
        <f t="shared" ref="ERK19:ESQ19" si="369">ERM19</f>
        <v>300000</v>
      </c>
      <c r="ERL19" s="58"/>
      <c r="ERM19" s="57">
        <v>300000</v>
      </c>
      <c r="ERN19" s="57">
        <f t="shared" ref="ERN19:EST19" si="370">ERM19</f>
        <v>300000</v>
      </c>
      <c r="ERO19" s="57"/>
      <c r="ERP19" s="57">
        <f t="shared" ref="ERP19:ESV19" si="371">ERQ19+ERR19</f>
        <v>75000</v>
      </c>
      <c r="ERQ19" s="57"/>
      <c r="ERR19" s="57">
        <f t="shared" ref="ERR19:ESX19" si="372">ERK19*0.25</f>
        <v>75000</v>
      </c>
      <c r="ERS19" s="57">
        <f t="shared" ref="ERS19:ESY19" si="373">ERR19*90%</f>
        <v>67500</v>
      </c>
      <c r="ERT19" s="57">
        <f t="shared" ref="ERT19:ESZ19" si="374">ERR19*10%</f>
        <v>7500</v>
      </c>
      <c r="ERU19" s="56"/>
      <c r="ERV19" s="56"/>
      <c r="ERW19" s="56"/>
      <c r="ERX19" s="56"/>
      <c r="ERY19" s="61">
        <v>9</v>
      </c>
      <c r="ERZ19" s="63" t="s">
        <v>141</v>
      </c>
      <c r="ESA19" s="55"/>
      <c r="ESB19" s="55"/>
      <c r="ESC19" s="56"/>
      <c r="ESD19" s="56"/>
      <c r="ESE19" s="56"/>
      <c r="ESF19" s="56"/>
      <c r="ESG19" s="56"/>
      <c r="ESH19" s="56"/>
      <c r="ESI19" s="56"/>
      <c r="ESJ19" s="56"/>
      <c r="ESK19" s="56"/>
      <c r="ESL19" s="56"/>
      <c r="ESM19" s="56"/>
      <c r="ESN19" s="56"/>
      <c r="ESO19" s="56"/>
      <c r="ESP19" s="54" t="s">
        <v>247</v>
      </c>
      <c r="ESQ19" s="57">
        <f t="shared" si="369"/>
        <v>300000</v>
      </c>
      <c r="ESR19" s="58"/>
      <c r="ESS19" s="57">
        <v>300000</v>
      </c>
      <c r="EST19" s="57">
        <f t="shared" si="370"/>
        <v>300000</v>
      </c>
      <c r="ESU19" s="57"/>
      <c r="ESV19" s="57">
        <f t="shared" si="371"/>
        <v>75000</v>
      </c>
      <c r="ESW19" s="57"/>
      <c r="ESX19" s="57">
        <f t="shared" si="372"/>
        <v>75000</v>
      </c>
      <c r="ESY19" s="57">
        <f t="shared" si="373"/>
        <v>67500</v>
      </c>
      <c r="ESZ19" s="57">
        <f t="shared" si="374"/>
        <v>7500</v>
      </c>
      <c r="ETA19" s="56"/>
      <c r="ETB19" s="56"/>
      <c r="ETC19" s="56"/>
      <c r="ETD19" s="56"/>
      <c r="ETE19" s="61">
        <v>9</v>
      </c>
      <c r="ETF19" s="63" t="s">
        <v>141</v>
      </c>
      <c r="ETG19" s="55"/>
      <c r="ETH19" s="55"/>
      <c r="ETI19" s="56"/>
      <c r="ETJ19" s="56"/>
      <c r="ETK19" s="56"/>
      <c r="ETL19" s="56"/>
      <c r="ETM19" s="56"/>
      <c r="ETN19" s="56"/>
      <c r="ETO19" s="56"/>
      <c r="ETP19" s="56"/>
      <c r="ETQ19" s="56"/>
      <c r="ETR19" s="56"/>
      <c r="ETS19" s="56"/>
      <c r="ETT19" s="56"/>
      <c r="ETU19" s="56"/>
      <c r="ETV19" s="54" t="s">
        <v>247</v>
      </c>
      <c r="ETW19" s="57">
        <f t="shared" ref="ETW19:EVC19" si="375">ETY19</f>
        <v>300000</v>
      </c>
      <c r="ETX19" s="58"/>
      <c r="ETY19" s="57">
        <v>300000</v>
      </c>
      <c r="ETZ19" s="57">
        <f t="shared" ref="ETZ19:EVF19" si="376">ETY19</f>
        <v>300000</v>
      </c>
      <c r="EUA19" s="57"/>
      <c r="EUB19" s="57">
        <f t="shared" ref="EUB19:EVH19" si="377">EUC19+EUD19</f>
        <v>75000</v>
      </c>
      <c r="EUC19" s="57"/>
      <c r="EUD19" s="57">
        <f t="shared" ref="EUD19:EVJ19" si="378">ETW19*0.25</f>
        <v>75000</v>
      </c>
      <c r="EUE19" s="57">
        <f t="shared" ref="EUE19:EVK19" si="379">EUD19*90%</f>
        <v>67500</v>
      </c>
      <c r="EUF19" s="57">
        <f t="shared" ref="EUF19:EVL19" si="380">EUD19*10%</f>
        <v>7500</v>
      </c>
      <c r="EUG19" s="56"/>
      <c r="EUH19" s="56"/>
      <c r="EUI19" s="56"/>
      <c r="EUJ19" s="56"/>
      <c r="EUK19" s="61">
        <v>9</v>
      </c>
      <c r="EUL19" s="63" t="s">
        <v>141</v>
      </c>
      <c r="EUM19" s="55"/>
      <c r="EUN19" s="55"/>
      <c r="EUO19" s="56"/>
      <c r="EUP19" s="56"/>
      <c r="EUQ19" s="56"/>
      <c r="EUR19" s="56"/>
      <c r="EUS19" s="56"/>
      <c r="EUT19" s="56"/>
      <c r="EUU19" s="56"/>
      <c r="EUV19" s="56"/>
      <c r="EUW19" s="56"/>
      <c r="EUX19" s="56"/>
      <c r="EUY19" s="56"/>
      <c r="EUZ19" s="56"/>
      <c r="EVA19" s="56"/>
      <c r="EVB19" s="54" t="s">
        <v>247</v>
      </c>
      <c r="EVC19" s="57">
        <f t="shared" si="375"/>
        <v>300000</v>
      </c>
      <c r="EVD19" s="58"/>
      <c r="EVE19" s="57">
        <v>300000</v>
      </c>
      <c r="EVF19" s="57">
        <f t="shared" si="376"/>
        <v>300000</v>
      </c>
      <c r="EVG19" s="57"/>
      <c r="EVH19" s="57">
        <f t="shared" si="377"/>
        <v>75000</v>
      </c>
      <c r="EVI19" s="57"/>
      <c r="EVJ19" s="57">
        <f t="shared" si="378"/>
        <v>75000</v>
      </c>
      <c r="EVK19" s="57">
        <f t="shared" si="379"/>
        <v>67500</v>
      </c>
      <c r="EVL19" s="57">
        <f t="shared" si="380"/>
        <v>7500</v>
      </c>
      <c r="EVM19" s="56"/>
      <c r="EVN19" s="56"/>
      <c r="EVO19" s="56"/>
      <c r="EVP19" s="56"/>
      <c r="EVQ19" s="61">
        <v>9</v>
      </c>
      <c r="EVR19" s="63" t="s">
        <v>141</v>
      </c>
      <c r="EVS19" s="55"/>
      <c r="EVT19" s="55"/>
      <c r="EVU19" s="56"/>
      <c r="EVV19" s="56"/>
      <c r="EVW19" s="56"/>
      <c r="EVX19" s="56"/>
      <c r="EVY19" s="56"/>
      <c r="EVZ19" s="56"/>
      <c r="EWA19" s="56"/>
      <c r="EWB19" s="56"/>
      <c r="EWC19" s="56"/>
      <c r="EWD19" s="56"/>
      <c r="EWE19" s="56"/>
      <c r="EWF19" s="56"/>
      <c r="EWG19" s="56"/>
      <c r="EWH19" s="54" t="s">
        <v>247</v>
      </c>
      <c r="EWI19" s="57">
        <f t="shared" ref="EWI19:EXO19" si="381">EWK19</f>
        <v>300000</v>
      </c>
      <c r="EWJ19" s="58"/>
      <c r="EWK19" s="57">
        <v>300000</v>
      </c>
      <c r="EWL19" s="57">
        <f t="shared" ref="EWL19:EXR19" si="382">EWK19</f>
        <v>300000</v>
      </c>
      <c r="EWM19" s="57"/>
      <c r="EWN19" s="57">
        <f t="shared" ref="EWN19:EXT19" si="383">EWO19+EWP19</f>
        <v>75000</v>
      </c>
      <c r="EWO19" s="57"/>
      <c r="EWP19" s="57">
        <f t="shared" ref="EWP19:EXV19" si="384">EWI19*0.25</f>
        <v>75000</v>
      </c>
      <c r="EWQ19" s="57">
        <f t="shared" ref="EWQ19:EXW19" si="385">EWP19*90%</f>
        <v>67500</v>
      </c>
      <c r="EWR19" s="57">
        <f t="shared" ref="EWR19:EXX19" si="386">EWP19*10%</f>
        <v>7500</v>
      </c>
      <c r="EWS19" s="56"/>
      <c r="EWT19" s="56"/>
      <c r="EWU19" s="56"/>
      <c r="EWV19" s="56"/>
      <c r="EWW19" s="61">
        <v>9</v>
      </c>
      <c r="EWX19" s="63" t="s">
        <v>141</v>
      </c>
      <c r="EWY19" s="55"/>
      <c r="EWZ19" s="55"/>
      <c r="EXA19" s="56"/>
      <c r="EXB19" s="56"/>
      <c r="EXC19" s="56"/>
      <c r="EXD19" s="56"/>
      <c r="EXE19" s="56"/>
      <c r="EXF19" s="56"/>
      <c r="EXG19" s="56"/>
      <c r="EXH19" s="56"/>
      <c r="EXI19" s="56"/>
      <c r="EXJ19" s="56"/>
      <c r="EXK19" s="56"/>
      <c r="EXL19" s="56"/>
      <c r="EXM19" s="56"/>
      <c r="EXN19" s="54" t="s">
        <v>247</v>
      </c>
      <c r="EXO19" s="57">
        <f t="shared" si="381"/>
        <v>300000</v>
      </c>
      <c r="EXP19" s="58"/>
      <c r="EXQ19" s="57">
        <v>300000</v>
      </c>
      <c r="EXR19" s="57">
        <f t="shared" si="382"/>
        <v>300000</v>
      </c>
      <c r="EXS19" s="57"/>
      <c r="EXT19" s="57">
        <f t="shared" si="383"/>
        <v>75000</v>
      </c>
      <c r="EXU19" s="57"/>
      <c r="EXV19" s="57">
        <f t="shared" si="384"/>
        <v>75000</v>
      </c>
      <c r="EXW19" s="57">
        <f t="shared" si="385"/>
        <v>67500</v>
      </c>
      <c r="EXX19" s="57">
        <f t="shared" si="386"/>
        <v>7500</v>
      </c>
      <c r="EXY19" s="56"/>
      <c r="EXZ19" s="56"/>
      <c r="EYA19" s="56"/>
      <c r="EYB19" s="56"/>
      <c r="EYC19" s="61">
        <v>9</v>
      </c>
      <c r="EYD19" s="63" t="s">
        <v>141</v>
      </c>
      <c r="EYE19" s="55"/>
      <c r="EYF19" s="55"/>
      <c r="EYG19" s="56"/>
      <c r="EYH19" s="56"/>
      <c r="EYI19" s="56"/>
      <c r="EYJ19" s="56"/>
      <c r="EYK19" s="56"/>
      <c r="EYL19" s="56"/>
      <c r="EYM19" s="56"/>
      <c r="EYN19" s="56"/>
      <c r="EYO19" s="56"/>
      <c r="EYP19" s="56"/>
      <c r="EYQ19" s="56"/>
      <c r="EYR19" s="56"/>
      <c r="EYS19" s="56"/>
      <c r="EYT19" s="54" t="s">
        <v>247</v>
      </c>
      <c r="EYU19" s="57">
        <f t="shared" ref="EYU19:FAA19" si="387">EYW19</f>
        <v>300000</v>
      </c>
      <c r="EYV19" s="58"/>
      <c r="EYW19" s="57">
        <v>300000</v>
      </c>
      <c r="EYX19" s="57">
        <f t="shared" ref="EYX19:FAD19" si="388">EYW19</f>
        <v>300000</v>
      </c>
      <c r="EYY19" s="57"/>
      <c r="EYZ19" s="57">
        <f t="shared" ref="EYZ19:FAF19" si="389">EZA19+EZB19</f>
        <v>75000</v>
      </c>
      <c r="EZA19" s="57"/>
      <c r="EZB19" s="57">
        <f t="shared" ref="EZB19:FAH19" si="390">EYU19*0.25</f>
        <v>75000</v>
      </c>
      <c r="EZC19" s="57">
        <f t="shared" ref="EZC19:FAI19" si="391">EZB19*90%</f>
        <v>67500</v>
      </c>
      <c r="EZD19" s="57">
        <f t="shared" ref="EZD19:FAJ19" si="392">EZB19*10%</f>
        <v>7500</v>
      </c>
      <c r="EZE19" s="56"/>
      <c r="EZF19" s="56"/>
      <c r="EZG19" s="56"/>
      <c r="EZH19" s="56"/>
      <c r="EZI19" s="61">
        <v>9</v>
      </c>
      <c r="EZJ19" s="63" t="s">
        <v>141</v>
      </c>
      <c r="EZK19" s="55"/>
      <c r="EZL19" s="55"/>
      <c r="EZM19" s="56"/>
      <c r="EZN19" s="56"/>
      <c r="EZO19" s="56"/>
      <c r="EZP19" s="56"/>
      <c r="EZQ19" s="56"/>
      <c r="EZR19" s="56"/>
      <c r="EZS19" s="56"/>
      <c r="EZT19" s="56"/>
      <c r="EZU19" s="56"/>
      <c r="EZV19" s="56"/>
      <c r="EZW19" s="56"/>
      <c r="EZX19" s="56"/>
      <c r="EZY19" s="56"/>
      <c r="EZZ19" s="54" t="s">
        <v>247</v>
      </c>
      <c r="FAA19" s="57">
        <f t="shared" si="387"/>
        <v>300000</v>
      </c>
      <c r="FAB19" s="58"/>
      <c r="FAC19" s="57">
        <v>300000</v>
      </c>
      <c r="FAD19" s="57">
        <f t="shared" si="388"/>
        <v>300000</v>
      </c>
      <c r="FAE19" s="57"/>
      <c r="FAF19" s="57">
        <f t="shared" si="389"/>
        <v>75000</v>
      </c>
      <c r="FAG19" s="57"/>
      <c r="FAH19" s="57">
        <f t="shared" si="390"/>
        <v>75000</v>
      </c>
      <c r="FAI19" s="57">
        <f t="shared" si="391"/>
        <v>67500</v>
      </c>
      <c r="FAJ19" s="57">
        <f t="shared" si="392"/>
        <v>7500</v>
      </c>
      <c r="FAK19" s="56"/>
      <c r="FAL19" s="56"/>
      <c r="FAM19" s="56"/>
      <c r="FAN19" s="56"/>
      <c r="FAO19" s="61">
        <v>9</v>
      </c>
      <c r="FAP19" s="63" t="s">
        <v>141</v>
      </c>
      <c r="FAQ19" s="55"/>
      <c r="FAR19" s="55"/>
      <c r="FAS19" s="56"/>
      <c r="FAT19" s="56"/>
      <c r="FAU19" s="56"/>
      <c r="FAV19" s="56"/>
      <c r="FAW19" s="56"/>
      <c r="FAX19" s="56"/>
      <c r="FAY19" s="56"/>
      <c r="FAZ19" s="56"/>
      <c r="FBA19" s="56"/>
      <c r="FBB19" s="56"/>
      <c r="FBC19" s="56"/>
      <c r="FBD19" s="56"/>
      <c r="FBE19" s="56"/>
      <c r="FBF19" s="54" t="s">
        <v>247</v>
      </c>
      <c r="FBG19" s="57">
        <f t="shared" ref="FBG19:FCM19" si="393">FBI19</f>
        <v>300000</v>
      </c>
      <c r="FBH19" s="58"/>
      <c r="FBI19" s="57">
        <v>300000</v>
      </c>
      <c r="FBJ19" s="57">
        <f t="shared" ref="FBJ19:FCP19" si="394">FBI19</f>
        <v>300000</v>
      </c>
      <c r="FBK19" s="57"/>
      <c r="FBL19" s="57">
        <f t="shared" ref="FBL19:FCR19" si="395">FBM19+FBN19</f>
        <v>75000</v>
      </c>
      <c r="FBM19" s="57"/>
      <c r="FBN19" s="57">
        <f t="shared" ref="FBN19:FCT19" si="396">FBG19*0.25</f>
        <v>75000</v>
      </c>
      <c r="FBO19" s="57">
        <f t="shared" ref="FBO19:FCU19" si="397">FBN19*90%</f>
        <v>67500</v>
      </c>
      <c r="FBP19" s="57">
        <f t="shared" ref="FBP19:FCV19" si="398">FBN19*10%</f>
        <v>7500</v>
      </c>
      <c r="FBQ19" s="56"/>
      <c r="FBR19" s="56"/>
      <c r="FBS19" s="56"/>
      <c r="FBT19" s="56"/>
      <c r="FBU19" s="61">
        <v>9</v>
      </c>
      <c r="FBV19" s="63" t="s">
        <v>141</v>
      </c>
      <c r="FBW19" s="55"/>
      <c r="FBX19" s="55"/>
      <c r="FBY19" s="56"/>
      <c r="FBZ19" s="56"/>
      <c r="FCA19" s="56"/>
      <c r="FCB19" s="56"/>
      <c r="FCC19" s="56"/>
      <c r="FCD19" s="56"/>
      <c r="FCE19" s="56"/>
      <c r="FCF19" s="56"/>
      <c r="FCG19" s="56"/>
      <c r="FCH19" s="56"/>
      <c r="FCI19" s="56"/>
      <c r="FCJ19" s="56"/>
      <c r="FCK19" s="56"/>
      <c r="FCL19" s="54" t="s">
        <v>247</v>
      </c>
      <c r="FCM19" s="57">
        <f t="shared" si="393"/>
        <v>300000</v>
      </c>
      <c r="FCN19" s="58"/>
      <c r="FCO19" s="57">
        <v>300000</v>
      </c>
      <c r="FCP19" s="57">
        <f t="shared" si="394"/>
        <v>300000</v>
      </c>
      <c r="FCQ19" s="57"/>
      <c r="FCR19" s="57">
        <f t="shared" si="395"/>
        <v>75000</v>
      </c>
      <c r="FCS19" s="57"/>
      <c r="FCT19" s="57">
        <f t="shared" si="396"/>
        <v>75000</v>
      </c>
      <c r="FCU19" s="57">
        <f t="shared" si="397"/>
        <v>67500</v>
      </c>
      <c r="FCV19" s="57">
        <f t="shared" si="398"/>
        <v>7500</v>
      </c>
      <c r="FCW19" s="56"/>
      <c r="FCX19" s="56"/>
      <c r="FCY19" s="56"/>
      <c r="FCZ19" s="56"/>
      <c r="FDA19" s="61">
        <v>9</v>
      </c>
      <c r="FDB19" s="63" t="s">
        <v>141</v>
      </c>
      <c r="FDC19" s="55"/>
      <c r="FDD19" s="55"/>
      <c r="FDE19" s="56"/>
      <c r="FDF19" s="56"/>
      <c r="FDG19" s="56"/>
      <c r="FDH19" s="56"/>
      <c r="FDI19" s="56"/>
      <c r="FDJ19" s="56"/>
      <c r="FDK19" s="56"/>
      <c r="FDL19" s="56"/>
      <c r="FDM19" s="56"/>
      <c r="FDN19" s="56"/>
      <c r="FDO19" s="56"/>
      <c r="FDP19" s="56"/>
      <c r="FDQ19" s="56"/>
      <c r="FDR19" s="54" t="s">
        <v>247</v>
      </c>
      <c r="FDS19" s="57">
        <f t="shared" ref="FDS19:FEY19" si="399">FDU19</f>
        <v>300000</v>
      </c>
      <c r="FDT19" s="58"/>
      <c r="FDU19" s="57">
        <v>300000</v>
      </c>
      <c r="FDV19" s="57">
        <f t="shared" ref="FDV19:FFB19" si="400">FDU19</f>
        <v>300000</v>
      </c>
      <c r="FDW19" s="57"/>
      <c r="FDX19" s="57">
        <f t="shared" ref="FDX19:FFD19" si="401">FDY19+FDZ19</f>
        <v>75000</v>
      </c>
      <c r="FDY19" s="57"/>
      <c r="FDZ19" s="57">
        <f t="shared" ref="FDZ19:FFF19" si="402">FDS19*0.25</f>
        <v>75000</v>
      </c>
      <c r="FEA19" s="57">
        <f t="shared" ref="FEA19:FFG19" si="403">FDZ19*90%</f>
        <v>67500</v>
      </c>
      <c r="FEB19" s="57">
        <f t="shared" ref="FEB19:FFH19" si="404">FDZ19*10%</f>
        <v>7500</v>
      </c>
      <c r="FEC19" s="56"/>
      <c r="FED19" s="56"/>
      <c r="FEE19" s="56"/>
      <c r="FEF19" s="56"/>
      <c r="FEG19" s="61">
        <v>9</v>
      </c>
      <c r="FEH19" s="63" t="s">
        <v>141</v>
      </c>
      <c r="FEI19" s="55"/>
      <c r="FEJ19" s="55"/>
      <c r="FEK19" s="56"/>
      <c r="FEL19" s="56"/>
      <c r="FEM19" s="56"/>
      <c r="FEN19" s="56"/>
      <c r="FEO19" s="56"/>
      <c r="FEP19" s="56"/>
      <c r="FEQ19" s="56"/>
      <c r="FER19" s="56"/>
      <c r="FES19" s="56"/>
      <c r="FET19" s="56"/>
      <c r="FEU19" s="56"/>
      <c r="FEV19" s="56"/>
      <c r="FEW19" s="56"/>
      <c r="FEX19" s="54" t="s">
        <v>247</v>
      </c>
      <c r="FEY19" s="57">
        <f t="shared" si="399"/>
        <v>300000</v>
      </c>
      <c r="FEZ19" s="58"/>
      <c r="FFA19" s="57">
        <v>300000</v>
      </c>
      <c r="FFB19" s="57">
        <f t="shared" si="400"/>
        <v>300000</v>
      </c>
      <c r="FFC19" s="57"/>
      <c r="FFD19" s="57">
        <f t="shared" si="401"/>
        <v>75000</v>
      </c>
      <c r="FFE19" s="57"/>
      <c r="FFF19" s="57">
        <f t="shared" si="402"/>
        <v>75000</v>
      </c>
      <c r="FFG19" s="57">
        <f t="shared" si="403"/>
        <v>67500</v>
      </c>
      <c r="FFH19" s="57">
        <f t="shared" si="404"/>
        <v>7500</v>
      </c>
      <c r="FFI19" s="56"/>
      <c r="FFJ19" s="56"/>
      <c r="FFK19" s="56"/>
      <c r="FFL19" s="56"/>
      <c r="FFM19" s="61">
        <v>9</v>
      </c>
      <c r="FFN19" s="63" t="s">
        <v>141</v>
      </c>
      <c r="FFO19" s="55"/>
      <c r="FFP19" s="55"/>
      <c r="FFQ19" s="56"/>
      <c r="FFR19" s="56"/>
      <c r="FFS19" s="56"/>
      <c r="FFT19" s="56"/>
      <c r="FFU19" s="56"/>
      <c r="FFV19" s="56"/>
      <c r="FFW19" s="56"/>
      <c r="FFX19" s="56"/>
      <c r="FFY19" s="56"/>
      <c r="FFZ19" s="56"/>
      <c r="FGA19" s="56"/>
      <c r="FGB19" s="56"/>
      <c r="FGC19" s="56"/>
      <c r="FGD19" s="54" t="s">
        <v>247</v>
      </c>
      <c r="FGE19" s="57">
        <f t="shared" ref="FGE19:FHK19" si="405">FGG19</f>
        <v>300000</v>
      </c>
      <c r="FGF19" s="58"/>
      <c r="FGG19" s="57">
        <v>300000</v>
      </c>
      <c r="FGH19" s="57">
        <f t="shared" ref="FGH19:FHN19" si="406">FGG19</f>
        <v>300000</v>
      </c>
      <c r="FGI19" s="57"/>
      <c r="FGJ19" s="57">
        <f t="shared" ref="FGJ19:FHP19" si="407">FGK19+FGL19</f>
        <v>75000</v>
      </c>
      <c r="FGK19" s="57"/>
      <c r="FGL19" s="57">
        <f t="shared" ref="FGL19:FHR19" si="408">FGE19*0.25</f>
        <v>75000</v>
      </c>
      <c r="FGM19" s="57">
        <f t="shared" ref="FGM19:FHS19" si="409">FGL19*90%</f>
        <v>67500</v>
      </c>
      <c r="FGN19" s="57">
        <f t="shared" ref="FGN19:FHT19" si="410">FGL19*10%</f>
        <v>7500</v>
      </c>
      <c r="FGO19" s="56"/>
      <c r="FGP19" s="56"/>
      <c r="FGQ19" s="56"/>
      <c r="FGR19" s="56"/>
      <c r="FGS19" s="61">
        <v>9</v>
      </c>
      <c r="FGT19" s="63" t="s">
        <v>141</v>
      </c>
      <c r="FGU19" s="55"/>
      <c r="FGV19" s="55"/>
      <c r="FGW19" s="56"/>
      <c r="FGX19" s="56"/>
      <c r="FGY19" s="56"/>
      <c r="FGZ19" s="56"/>
      <c r="FHA19" s="56"/>
      <c r="FHB19" s="56"/>
      <c r="FHC19" s="56"/>
      <c r="FHD19" s="56"/>
      <c r="FHE19" s="56"/>
      <c r="FHF19" s="56"/>
      <c r="FHG19" s="56"/>
      <c r="FHH19" s="56"/>
      <c r="FHI19" s="56"/>
      <c r="FHJ19" s="54" t="s">
        <v>247</v>
      </c>
      <c r="FHK19" s="57">
        <f t="shared" si="405"/>
        <v>300000</v>
      </c>
      <c r="FHL19" s="58"/>
      <c r="FHM19" s="57">
        <v>300000</v>
      </c>
      <c r="FHN19" s="57">
        <f t="shared" si="406"/>
        <v>300000</v>
      </c>
      <c r="FHO19" s="57"/>
      <c r="FHP19" s="57">
        <f t="shared" si="407"/>
        <v>75000</v>
      </c>
      <c r="FHQ19" s="57"/>
      <c r="FHR19" s="57">
        <f t="shared" si="408"/>
        <v>75000</v>
      </c>
      <c r="FHS19" s="57">
        <f t="shared" si="409"/>
        <v>67500</v>
      </c>
      <c r="FHT19" s="57">
        <f t="shared" si="410"/>
        <v>7500</v>
      </c>
      <c r="FHU19" s="56"/>
      <c r="FHV19" s="56"/>
      <c r="FHW19" s="56"/>
      <c r="FHX19" s="56"/>
      <c r="FHY19" s="61">
        <v>9</v>
      </c>
      <c r="FHZ19" s="63" t="s">
        <v>141</v>
      </c>
      <c r="FIA19" s="55"/>
      <c r="FIB19" s="55"/>
      <c r="FIC19" s="56"/>
      <c r="FID19" s="56"/>
      <c r="FIE19" s="56"/>
      <c r="FIF19" s="56"/>
      <c r="FIG19" s="56"/>
      <c r="FIH19" s="56"/>
      <c r="FII19" s="56"/>
      <c r="FIJ19" s="56"/>
      <c r="FIK19" s="56"/>
      <c r="FIL19" s="56"/>
      <c r="FIM19" s="56"/>
      <c r="FIN19" s="56"/>
      <c r="FIO19" s="56"/>
      <c r="FIP19" s="54" t="s">
        <v>247</v>
      </c>
      <c r="FIQ19" s="57">
        <f t="shared" ref="FIQ19:FJW19" si="411">FIS19</f>
        <v>300000</v>
      </c>
      <c r="FIR19" s="58"/>
      <c r="FIS19" s="57">
        <v>300000</v>
      </c>
      <c r="FIT19" s="57">
        <f t="shared" ref="FIT19:FJZ19" si="412">FIS19</f>
        <v>300000</v>
      </c>
      <c r="FIU19" s="57"/>
      <c r="FIV19" s="57">
        <f t="shared" ref="FIV19:FKB19" si="413">FIW19+FIX19</f>
        <v>75000</v>
      </c>
      <c r="FIW19" s="57"/>
      <c r="FIX19" s="57">
        <f t="shared" ref="FIX19:FKD19" si="414">FIQ19*0.25</f>
        <v>75000</v>
      </c>
      <c r="FIY19" s="57">
        <f t="shared" ref="FIY19:FKE19" si="415">FIX19*90%</f>
        <v>67500</v>
      </c>
      <c r="FIZ19" s="57">
        <f t="shared" ref="FIZ19:FKF19" si="416">FIX19*10%</f>
        <v>7500</v>
      </c>
      <c r="FJA19" s="56"/>
      <c r="FJB19" s="56"/>
      <c r="FJC19" s="56"/>
      <c r="FJD19" s="56"/>
      <c r="FJE19" s="61">
        <v>9</v>
      </c>
      <c r="FJF19" s="63" t="s">
        <v>141</v>
      </c>
      <c r="FJG19" s="55"/>
      <c r="FJH19" s="55"/>
      <c r="FJI19" s="56"/>
      <c r="FJJ19" s="56"/>
      <c r="FJK19" s="56"/>
      <c r="FJL19" s="56"/>
      <c r="FJM19" s="56"/>
      <c r="FJN19" s="56"/>
      <c r="FJO19" s="56"/>
      <c r="FJP19" s="56"/>
      <c r="FJQ19" s="56"/>
      <c r="FJR19" s="56"/>
      <c r="FJS19" s="56"/>
      <c r="FJT19" s="56"/>
      <c r="FJU19" s="56"/>
      <c r="FJV19" s="54" t="s">
        <v>247</v>
      </c>
      <c r="FJW19" s="57">
        <f t="shared" si="411"/>
        <v>300000</v>
      </c>
      <c r="FJX19" s="58"/>
      <c r="FJY19" s="57">
        <v>300000</v>
      </c>
      <c r="FJZ19" s="57">
        <f t="shared" si="412"/>
        <v>300000</v>
      </c>
      <c r="FKA19" s="57"/>
      <c r="FKB19" s="57">
        <f t="shared" si="413"/>
        <v>75000</v>
      </c>
      <c r="FKC19" s="57"/>
      <c r="FKD19" s="57">
        <f t="shared" si="414"/>
        <v>75000</v>
      </c>
      <c r="FKE19" s="57">
        <f t="shared" si="415"/>
        <v>67500</v>
      </c>
      <c r="FKF19" s="57">
        <f t="shared" si="416"/>
        <v>7500</v>
      </c>
      <c r="FKG19" s="56"/>
      <c r="FKH19" s="56"/>
      <c r="FKI19" s="56"/>
      <c r="FKJ19" s="56"/>
      <c r="FKK19" s="61">
        <v>9</v>
      </c>
      <c r="FKL19" s="63" t="s">
        <v>141</v>
      </c>
      <c r="FKM19" s="55"/>
      <c r="FKN19" s="55"/>
      <c r="FKO19" s="56"/>
      <c r="FKP19" s="56"/>
      <c r="FKQ19" s="56"/>
      <c r="FKR19" s="56"/>
      <c r="FKS19" s="56"/>
      <c r="FKT19" s="56"/>
      <c r="FKU19" s="56"/>
      <c r="FKV19" s="56"/>
      <c r="FKW19" s="56"/>
      <c r="FKX19" s="56"/>
      <c r="FKY19" s="56"/>
      <c r="FKZ19" s="56"/>
      <c r="FLA19" s="56"/>
      <c r="FLB19" s="54" t="s">
        <v>247</v>
      </c>
      <c r="FLC19" s="57">
        <f t="shared" ref="FLC19:FMI19" si="417">FLE19</f>
        <v>300000</v>
      </c>
      <c r="FLD19" s="58"/>
      <c r="FLE19" s="57">
        <v>300000</v>
      </c>
      <c r="FLF19" s="57">
        <f t="shared" ref="FLF19:FML19" si="418">FLE19</f>
        <v>300000</v>
      </c>
      <c r="FLG19" s="57"/>
      <c r="FLH19" s="57">
        <f t="shared" ref="FLH19:FMN19" si="419">FLI19+FLJ19</f>
        <v>75000</v>
      </c>
      <c r="FLI19" s="57"/>
      <c r="FLJ19" s="57">
        <f t="shared" ref="FLJ19:FMP19" si="420">FLC19*0.25</f>
        <v>75000</v>
      </c>
      <c r="FLK19" s="57">
        <f t="shared" ref="FLK19:FMQ19" si="421">FLJ19*90%</f>
        <v>67500</v>
      </c>
      <c r="FLL19" s="57">
        <f t="shared" ref="FLL19:FMR19" si="422">FLJ19*10%</f>
        <v>7500</v>
      </c>
      <c r="FLM19" s="56"/>
      <c r="FLN19" s="56"/>
      <c r="FLO19" s="56"/>
      <c r="FLP19" s="56"/>
      <c r="FLQ19" s="61">
        <v>9</v>
      </c>
      <c r="FLR19" s="63" t="s">
        <v>141</v>
      </c>
      <c r="FLS19" s="55"/>
      <c r="FLT19" s="55"/>
      <c r="FLU19" s="56"/>
      <c r="FLV19" s="56"/>
      <c r="FLW19" s="56"/>
      <c r="FLX19" s="56"/>
      <c r="FLY19" s="56"/>
      <c r="FLZ19" s="56"/>
      <c r="FMA19" s="56"/>
      <c r="FMB19" s="56"/>
      <c r="FMC19" s="56"/>
      <c r="FMD19" s="56"/>
      <c r="FME19" s="56"/>
      <c r="FMF19" s="56"/>
      <c r="FMG19" s="56"/>
      <c r="FMH19" s="54" t="s">
        <v>247</v>
      </c>
      <c r="FMI19" s="57">
        <f t="shared" si="417"/>
        <v>300000</v>
      </c>
      <c r="FMJ19" s="58"/>
      <c r="FMK19" s="57">
        <v>300000</v>
      </c>
      <c r="FML19" s="57">
        <f t="shared" si="418"/>
        <v>300000</v>
      </c>
      <c r="FMM19" s="57"/>
      <c r="FMN19" s="57">
        <f t="shared" si="419"/>
        <v>75000</v>
      </c>
      <c r="FMO19" s="57"/>
      <c r="FMP19" s="57">
        <f t="shared" si="420"/>
        <v>75000</v>
      </c>
      <c r="FMQ19" s="57">
        <f t="shared" si="421"/>
        <v>67500</v>
      </c>
      <c r="FMR19" s="57">
        <f t="shared" si="422"/>
        <v>7500</v>
      </c>
      <c r="FMS19" s="56"/>
      <c r="FMT19" s="56"/>
      <c r="FMU19" s="56"/>
      <c r="FMV19" s="56"/>
      <c r="FMW19" s="61">
        <v>9</v>
      </c>
      <c r="FMX19" s="63" t="s">
        <v>141</v>
      </c>
      <c r="FMY19" s="55"/>
      <c r="FMZ19" s="55"/>
      <c r="FNA19" s="56"/>
      <c r="FNB19" s="56"/>
      <c r="FNC19" s="56"/>
      <c r="FND19" s="56"/>
      <c r="FNE19" s="56"/>
      <c r="FNF19" s="56"/>
      <c r="FNG19" s="56"/>
      <c r="FNH19" s="56"/>
      <c r="FNI19" s="56"/>
      <c r="FNJ19" s="56"/>
      <c r="FNK19" s="56"/>
      <c r="FNL19" s="56"/>
      <c r="FNM19" s="56"/>
      <c r="FNN19" s="54" t="s">
        <v>247</v>
      </c>
      <c r="FNO19" s="57">
        <f t="shared" ref="FNO19:FOU19" si="423">FNQ19</f>
        <v>300000</v>
      </c>
      <c r="FNP19" s="58"/>
      <c r="FNQ19" s="57">
        <v>300000</v>
      </c>
      <c r="FNR19" s="57">
        <f t="shared" ref="FNR19:FOX19" si="424">FNQ19</f>
        <v>300000</v>
      </c>
      <c r="FNS19" s="57"/>
      <c r="FNT19" s="57">
        <f t="shared" ref="FNT19:FOZ19" si="425">FNU19+FNV19</f>
        <v>75000</v>
      </c>
      <c r="FNU19" s="57"/>
      <c r="FNV19" s="57">
        <f t="shared" ref="FNV19:FPB19" si="426">FNO19*0.25</f>
        <v>75000</v>
      </c>
      <c r="FNW19" s="57">
        <f t="shared" ref="FNW19:FPC19" si="427">FNV19*90%</f>
        <v>67500</v>
      </c>
      <c r="FNX19" s="57">
        <f t="shared" ref="FNX19:FPD19" si="428">FNV19*10%</f>
        <v>7500</v>
      </c>
      <c r="FNY19" s="56"/>
      <c r="FNZ19" s="56"/>
      <c r="FOA19" s="56"/>
      <c r="FOB19" s="56"/>
      <c r="FOC19" s="61">
        <v>9</v>
      </c>
      <c r="FOD19" s="63" t="s">
        <v>141</v>
      </c>
      <c r="FOE19" s="55"/>
      <c r="FOF19" s="55"/>
      <c r="FOG19" s="56"/>
      <c r="FOH19" s="56"/>
      <c r="FOI19" s="56"/>
      <c r="FOJ19" s="56"/>
      <c r="FOK19" s="56"/>
      <c r="FOL19" s="56"/>
      <c r="FOM19" s="56"/>
      <c r="FON19" s="56"/>
      <c r="FOO19" s="56"/>
      <c r="FOP19" s="56"/>
      <c r="FOQ19" s="56"/>
      <c r="FOR19" s="56"/>
      <c r="FOS19" s="56"/>
      <c r="FOT19" s="54" t="s">
        <v>247</v>
      </c>
      <c r="FOU19" s="57">
        <f t="shared" si="423"/>
        <v>300000</v>
      </c>
      <c r="FOV19" s="58"/>
      <c r="FOW19" s="57">
        <v>300000</v>
      </c>
      <c r="FOX19" s="57">
        <f t="shared" si="424"/>
        <v>300000</v>
      </c>
      <c r="FOY19" s="57"/>
      <c r="FOZ19" s="57">
        <f t="shared" si="425"/>
        <v>75000</v>
      </c>
      <c r="FPA19" s="57"/>
      <c r="FPB19" s="57">
        <f t="shared" si="426"/>
        <v>75000</v>
      </c>
      <c r="FPC19" s="57">
        <f t="shared" si="427"/>
        <v>67500</v>
      </c>
      <c r="FPD19" s="57">
        <f t="shared" si="428"/>
        <v>7500</v>
      </c>
      <c r="FPE19" s="56"/>
      <c r="FPF19" s="56"/>
      <c r="FPG19" s="56"/>
      <c r="FPH19" s="56"/>
      <c r="FPI19" s="61">
        <v>9</v>
      </c>
      <c r="FPJ19" s="63" t="s">
        <v>141</v>
      </c>
      <c r="FPK19" s="55"/>
      <c r="FPL19" s="55"/>
      <c r="FPM19" s="56"/>
      <c r="FPN19" s="56"/>
      <c r="FPO19" s="56"/>
      <c r="FPP19" s="56"/>
      <c r="FPQ19" s="56"/>
      <c r="FPR19" s="56"/>
      <c r="FPS19" s="56"/>
      <c r="FPT19" s="56"/>
      <c r="FPU19" s="56"/>
      <c r="FPV19" s="56"/>
      <c r="FPW19" s="56"/>
      <c r="FPX19" s="56"/>
      <c r="FPY19" s="56"/>
      <c r="FPZ19" s="54" t="s">
        <v>247</v>
      </c>
      <c r="FQA19" s="57">
        <f t="shared" ref="FQA19:FRG19" si="429">FQC19</f>
        <v>300000</v>
      </c>
      <c r="FQB19" s="58"/>
      <c r="FQC19" s="57">
        <v>300000</v>
      </c>
      <c r="FQD19" s="57">
        <f t="shared" ref="FQD19:FRJ19" si="430">FQC19</f>
        <v>300000</v>
      </c>
      <c r="FQE19" s="57"/>
      <c r="FQF19" s="57">
        <f t="shared" ref="FQF19:FRL19" si="431">FQG19+FQH19</f>
        <v>75000</v>
      </c>
      <c r="FQG19" s="57"/>
      <c r="FQH19" s="57">
        <f t="shared" ref="FQH19:FRN19" si="432">FQA19*0.25</f>
        <v>75000</v>
      </c>
      <c r="FQI19" s="57">
        <f t="shared" ref="FQI19:FRO19" si="433">FQH19*90%</f>
        <v>67500</v>
      </c>
      <c r="FQJ19" s="57">
        <f t="shared" ref="FQJ19:FRP19" si="434">FQH19*10%</f>
        <v>7500</v>
      </c>
      <c r="FQK19" s="56"/>
      <c r="FQL19" s="56"/>
      <c r="FQM19" s="56"/>
      <c r="FQN19" s="56"/>
      <c r="FQO19" s="61">
        <v>9</v>
      </c>
      <c r="FQP19" s="63" t="s">
        <v>141</v>
      </c>
      <c r="FQQ19" s="55"/>
      <c r="FQR19" s="55"/>
      <c r="FQS19" s="56"/>
      <c r="FQT19" s="56"/>
      <c r="FQU19" s="56"/>
      <c r="FQV19" s="56"/>
      <c r="FQW19" s="56"/>
      <c r="FQX19" s="56"/>
      <c r="FQY19" s="56"/>
      <c r="FQZ19" s="56"/>
      <c r="FRA19" s="56"/>
      <c r="FRB19" s="56"/>
      <c r="FRC19" s="56"/>
      <c r="FRD19" s="56"/>
      <c r="FRE19" s="56"/>
      <c r="FRF19" s="54" t="s">
        <v>247</v>
      </c>
      <c r="FRG19" s="57">
        <f t="shared" si="429"/>
        <v>300000</v>
      </c>
      <c r="FRH19" s="58"/>
      <c r="FRI19" s="57">
        <v>300000</v>
      </c>
      <c r="FRJ19" s="57">
        <f t="shared" si="430"/>
        <v>300000</v>
      </c>
      <c r="FRK19" s="57"/>
      <c r="FRL19" s="57">
        <f t="shared" si="431"/>
        <v>75000</v>
      </c>
      <c r="FRM19" s="57"/>
      <c r="FRN19" s="57">
        <f t="shared" si="432"/>
        <v>75000</v>
      </c>
      <c r="FRO19" s="57">
        <f t="shared" si="433"/>
        <v>67500</v>
      </c>
      <c r="FRP19" s="57">
        <f t="shared" si="434"/>
        <v>7500</v>
      </c>
      <c r="FRQ19" s="56"/>
      <c r="FRR19" s="56"/>
      <c r="FRS19" s="56"/>
      <c r="FRT19" s="56"/>
      <c r="FRU19" s="61">
        <v>9</v>
      </c>
      <c r="FRV19" s="63" t="s">
        <v>141</v>
      </c>
      <c r="FRW19" s="55"/>
      <c r="FRX19" s="55"/>
      <c r="FRY19" s="56"/>
      <c r="FRZ19" s="56"/>
      <c r="FSA19" s="56"/>
      <c r="FSB19" s="56"/>
      <c r="FSC19" s="56"/>
      <c r="FSD19" s="56"/>
      <c r="FSE19" s="56"/>
      <c r="FSF19" s="56"/>
      <c r="FSG19" s="56"/>
      <c r="FSH19" s="56"/>
      <c r="FSI19" s="56"/>
      <c r="FSJ19" s="56"/>
      <c r="FSK19" s="56"/>
      <c r="FSL19" s="54" t="s">
        <v>247</v>
      </c>
      <c r="FSM19" s="57">
        <f t="shared" ref="FSM19:FTS19" si="435">FSO19</f>
        <v>300000</v>
      </c>
      <c r="FSN19" s="58"/>
      <c r="FSO19" s="57">
        <v>300000</v>
      </c>
      <c r="FSP19" s="57">
        <f t="shared" ref="FSP19:FTV19" si="436">FSO19</f>
        <v>300000</v>
      </c>
      <c r="FSQ19" s="57"/>
      <c r="FSR19" s="57">
        <f t="shared" ref="FSR19:FTX19" si="437">FSS19+FST19</f>
        <v>75000</v>
      </c>
      <c r="FSS19" s="57"/>
      <c r="FST19" s="57">
        <f t="shared" ref="FST19:FTZ19" si="438">FSM19*0.25</f>
        <v>75000</v>
      </c>
      <c r="FSU19" s="57">
        <f t="shared" ref="FSU19:FUA19" si="439">FST19*90%</f>
        <v>67500</v>
      </c>
      <c r="FSV19" s="57">
        <f t="shared" ref="FSV19:FUB19" si="440">FST19*10%</f>
        <v>7500</v>
      </c>
      <c r="FSW19" s="56"/>
      <c r="FSX19" s="56"/>
      <c r="FSY19" s="56"/>
      <c r="FSZ19" s="56"/>
      <c r="FTA19" s="61">
        <v>9</v>
      </c>
      <c r="FTB19" s="63" t="s">
        <v>141</v>
      </c>
      <c r="FTC19" s="55"/>
      <c r="FTD19" s="55"/>
      <c r="FTE19" s="56"/>
      <c r="FTF19" s="56"/>
      <c r="FTG19" s="56"/>
      <c r="FTH19" s="56"/>
      <c r="FTI19" s="56"/>
      <c r="FTJ19" s="56"/>
      <c r="FTK19" s="56"/>
      <c r="FTL19" s="56"/>
      <c r="FTM19" s="56"/>
      <c r="FTN19" s="56"/>
      <c r="FTO19" s="56"/>
      <c r="FTP19" s="56"/>
      <c r="FTQ19" s="56"/>
      <c r="FTR19" s="54" t="s">
        <v>247</v>
      </c>
      <c r="FTS19" s="57">
        <f t="shared" si="435"/>
        <v>300000</v>
      </c>
      <c r="FTT19" s="58"/>
      <c r="FTU19" s="57">
        <v>300000</v>
      </c>
      <c r="FTV19" s="57">
        <f t="shared" si="436"/>
        <v>300000</v>
      </c>
      <c r="FTW19" s="57"/>
      <c r="FTX19" s="57">
        <f t="shared" si="437"/>
        <v>75000</v>
      </c>
      <c r="FTY19" s="57"/>
      <c r="FTZ19" s="57">
        <f t="shared" si="438"/>
        <v>75000</v>
      </c>
      <c r="FUA19" s="57">
        <f t="shared" si="439"/>
        <v>67500</v>
      </c>
      <c r="FUB19" s="57">
        <f t="shared" si="440"/>
        <v>7500</v>
      </c>
      <c r="FUC19" s="56"/>
      <c r="FUD19" s="56"/>
      <c r="FUE19" s="56"/>
      <c r="FUF19" s="56"/>
      <c r="FUG19" s="61">
        <v>9</v>
      </c>
      <c r="FUH19" s="63" t="s">
        <v>141</v>
      </c>
      <c r="FUI19" s="55"/>
      <c r="FUJ19" s="55"/>
      <c r="FUK19" s="56"/>
      <c r="FUL19" s="56"/>
      <c r="FUM19" s="56"/>
      <c r="FUN19" s="56"/>
      <c r="FUO19" s="56"/>
      <c r="FUP19" s="56"/>
      <c r="FUQ19" s="56"/>
      <c r="FUR19" s="56"/>
      <c r="FUS19" s="56"/>
      <c r="FUT19" s="56"/>
      <c r="FUU19" s="56"/>
      <c r="FUV19" s="56"/>
      <c r="FUW19" s="56"/>
      <c r="FUX19" s="54" t="s">
        <v>247</v>
      </c>
      <c r="FUY19" s="57">
        <f t="shared" ref="FUY19:FWE19" si="441">FVA19</f>
        <v>300000</v>
      </c>
      <c r="FUZ19" s="58"/>
      <c r="FVA19" s="57">
        <v>300000</v>
      </c>
      <c r="FVB19" s="57">
        <f t="shared" ref="FVB19:FWH19" si="442">FVA19</f>
        <v>300000</v>
      </c>
      <c r="FVC19" s="57"/>
      <c r="FVD19" s="57">
        <f t="shared" ref="FVD19:FWJ19" si="443">FVE19+FVF19</f>
        <v>75000</v>
      </c>
      <c r="FVE19" s="57"/>
      <c r="FVF19" s="57">
        <f t="shared" ref="FVF19:FWL19" si="444">FUY19*0.25</f>
        <v>75000</v>
      </c>
      <c r="FVG19" s="57">
        <f t="shared" ref="FVG19:FWM19" si="445">FVF19*90%</f>
        <v>67500</v>
      </c>
      <c r="FVH19" s="57">
        <f t="shared" ref="FVH19:FWN19" si="446">FVF19*10%</f>
        <v>7500</v>
      </c>
      <c r="FVI19" s="56"/>
      <c r="FVJ19" s="56"/>
      <c r="FVK19" s="56"/>
      <c r="FVL19" s="56"/>
      <c r="FVM19" s="61">
        <v>9</v>
      </c>
      <c r="FVN19" s="63" t="s">
        <v>141</v>
      </c>
      <c r="FVO19" s="55"/>
      <c r="FVP19" s="55"/>
      <c r="FVQ19" s="56"/>
      <c r="FVR19" s="56"/>
      <c r="FVS19" s="56"/>
      <c r="FVT19" s="56"/>
      <c r="FVU19" s="56"/>
      <c r="FVV19" s="56"/>
      <c r="FVW19" s="56"/>
      <c r="FVX19" s="56"/>
      <c r="FVY19" s="56"/>
      <c r="FVZ19" s="56"/>
      <c r="FWA19" s="56"/>
      <c r="FWB19" s="56"/>
      <c r="FWC19" s="56"/>
      <c r="FWD19" s="54" t="s">
        <v>247</v>
      </c>
      <c r="FWE19" s="57">
        <f t="shared" si="441"/>
        <v>300000</v>
      </c>
      <c r="FWF19" s="58"/>
      <c r="FWG19" s="57">
        <v>300000</v>
      </c>
      <c r="FWH19" s="57">
        <f t="shared" si="442"/>
        <v>300000</v>
      </c>
      <c r="FWI19" s="57"/>
      <c r="FWJ19" s="57">
        <f t="shared" si="443"/>
        <v>75000</v>
      </c>
      <c r="FWK19" s="57"/>
      <c r="FWL19" s="57">
        <f t="shared" si="444"/>
        <v>75000</v>
      </c>
      <c r="FWM19" s="57">
        <f t="shared" si="445"/>
        <v>67500</v>
      </c>
      <c r="FWN19" s="57">
        <f t="shared" si="446"/>
        <v>7500</v>
      </c>
      <c r="FWO19" s="56"/>
      <c r="FWP19" s="56"/>
      <c r="FWQ19" s="56"/>
      <c r="FWR19" s="56"/>
      <c r="FWS19" s="61">
        <v>9</v>
      </c>
      <c r="FWT19" s="63" t="s">
        <v>141</v>
      </c>
      <c r="FWU19" s="55"/>
      <c r="FWV19" s="55"/>
      <c r="FWW19" s="56"/>
      <c r="FWX19" s="56"/>
      <c r="FWY19" s="56"/>
      <c r="FWZ19" s="56"/>
      <c r="FXA19" s="56"/>
      <c r="FXB19" s="56"/>
      <c r="FXC19" s="56"/>
      <c r="FXD19" s="56"/>
      <c r="FXE19" s="56"/>
      <c r="FXF19" s="56"/>
      <c r="FXG19" s="56"/>
      <c r="FXH19" s="56"/>
      <c r="FXI19" s="56"/>
      <c r="FXJ19" s="54" t="s">
        <v>247</v>
      </c>
      <c r="FXK19" s="57">
        <f t="shared" ref="FXK19:FYQ19" si="447">FXM19</f>
        <v>300000</v>
      </c>
      <c r="FXL19" s="58"/>
      <c r="FXM19" s="57">
        <v>300000</v>
      </c>
      <c r="FXN19" s="57">
        <f t="shared" ref="FXN19:FYT19" si="448">FXM19</f>
        <v>300000</v>
      </c>
      <c r="FXO19" s="57"/>
      <c r="FXP19" s="57">
        <f t="shared" ref="FXP19:FYV19" si="449">FXQ19+FXR19</f>
        <v>75000</v>
      </c>
      <c r="FXQ19" s="57"/>
      <c r="FXR19" s="57">
        <f t="shared" ref="FXR19:FYX19" si="450">FXK19*0.25</f>
        <v>75000</v>
      </c>
      <c r="FXS19" s="57">
        <f t="shared" ref="FXS19:FYY19" si="451">FXR19*90%</f>
        <v>67500</v>
      </c>
      <c r="FXT19" s="57">
        <f t="shared" ref="FXT19:FYZ19" si="452">FXR19*10%</f>
        <v>7500</v>
      </c>
      <c r="FXU19" s="56"/>
      <c r="FXV19" s="56"/>
      <c r="FXW19" s="56"/>
      <c r="FXX19" s="56"/>
      <c r="FXY19" s="61">
        <v>9</v>
      </c>
      <c r="FXZ19" s="63" t="s">
        <v>141</v>
      </c>
      <c r="FYA19" s="55"/>
      <c r="FYB19" s="55"/>
      <c r="FYC19" s="56"/>
      <c r="FYD19" s="56"/>
      <c r="FYE19" s="56"/>
      <c r="FYF19" s="56"/>
      <c r="FYG19" s="56"/>
      <c r="FYH19" s="56"/>
      <c r="FYI19" s="56"/>
      <c r="FYJ19" s="56"/>
      <c r="FYK19" s="56"/>
      <c r="FYL19" s="56"/>
      <c r="FYM19" s="56"/>
      <c r="FYN19" s="56"/>
      <c r="FYO19" s="56"/>
      <c r="FYP19" s="54" t="s">
        <v>247</v>
      </c>
      <c r="FYQ19" s="57">
        <f t="shared" si="447"/>
        <v>300000</v>
      </c>
      <c r="FYR19" s="58"/>
      <c r="FYS19" s="57">
        <v>300000</v>
      </c>
      <c r="FYT19" s="57">
        <f t="shared" si="448"/>
        <v>300000</v>
      </c>
      <c r="FYU19" s="57"/>
      <c r="FYV19" s="57">
        <f t="shared" si="449"/>
        <v>75000</v>
      </c>
      <c r="FYW19" s="57"/>
      <c r="FYX19" s="57">
        <f t="shared" si="450"/>
        <v>75000</v>
      </c>
      <c r="FYY19" s="57">
        <f t="shared" si="451"/>
        <v>67500</v>
      </c>
      <c r="FYZ19" s="57">
        <f t="shared" si="452"/>
        <v>7500</v>
      </c>
      <c r="FZA19" s="56"/>
      <c r="FZB19" s="56"/>
      <c r="FZC19" s="56"/>
      <c r="FZD19" s="56"/>
      <c r="FZE19" s="61">
        <v>9</v>
      </c>
      <c r="FZF19" s="63" t="s">
        <v>141</v>
      </c>
      <c r="FZG19" s="55"/>
      <c r="FZH19" s="55"/>
      <c r="FZI19" s="56"/>
      <c r="FZJ19" s="56"/>
      <c r="FZK19" s="56"/>
      <c r="FZL19" s="56"/>
      <c r="FZM19" s="56"/>
      <c r="FZN19" s="56"/>
      <c r="FZO19" s="56"/>
      <c r="FZP19" s="56"/>
      <c r="FZQ19" s="56"/>
      <c r="FZR19" s="56"/>
      <c r="FZS19" s="56"/>
      <c r="FZT19" s="56"/>
      <c r="FZU19" s="56"/>
      <c r="FZV19" s="54" t="s">
        <v>247</v>
      </c>
      <c r="FZW19" s="57">
        <f t="shared" ref="FZW19:GBC19" si="453">FZY19</f>
        <v>300000</v>
      </c>
      <c r="FZX19" s="58"/>
      <c r="FZY19" s="57">
        <v>300000</v>
      </c>
      <c r="FZZ19" s="57">
        <f t="shared" ref="FZZ19:GBF19" si="454">FZY19</f>
        <v>300000</v>
      </c>
      <c r="GAA19" s="57"/>
      <c r="GAB19" s="57">
        <f t="shared" ref="GAB19:GBH19" si="455">GAC19+GAD19</f>
        <v>75000</v>
      </c>
      <c r="GAC19" s="57"/>
      <c r="GAD19" s="57">
        <f t="shared" ref="GAD19:GBJ19" si="456">FZW19*0.25</f>
        <v>75000</v>
      </c>
      <c r="GAE19" s="57">
        <f t="shared" ref="GAE19:GBK19" si="457">GAD19*90%</f>
        <v>67500</v>
      </c>
      <c r="GAF19" s="57">
        <f t="shared" ref="GAF19:GBL19" si="458">GAD19*10%</f>
        <v>7500</v>
      </c>
      <c r="GAG19" s="56"/>
      <c r="GAH19" s="56"/>
      <c r="GAI19" s="56"/>
      <c r="GAJ19" s="56"/>
      <c r="GAK19" s="61">
        <v>9</v>
      </c>
      <c r="GAL19" s="63" t="s">
        <v>141</v>
      </c>
      <c r="GAM19" s="55"/>
      <c r="GAN19" s="55"/>
      <c r="GAO19" s="56"/>
      <c r="GAP19" s="56"/>
      <c r="GAQ19" s="56"/>
      <c r="GAR19" s="56"/>
      <c r="GAS19" s="56"/>
      <c r="GAT19" s="56"/>
      <c r="GAU19" s="56"/>
      <c r="GAV19" s="56"/>
      <c r="GAW19" s="56"/>
      <c r="GAX19" s="56"/>
      <c r="GAY19" s="56"/>
      <c r="GAZ19" s="56"/>
      <c r="GBA19" s="56"/>
      <c r="GBB19" s="54" t="s">
        <v>247</v>
      </c>
      <c r="GBC19" s="57">
        <f t="shared" si="453"/>
        <v>300000</v>
      </c>
      <c r="GBD19" s="58"/>
      <c r="GBE19" s="57">
        <v>300000</v>
      </c>
      <c r="GBF19" s="57">
        <f t="shared" si="454"/>
        <v>300000</v>
      </c>
      <c r="GBG19" s="57"/>
      <c r="GBH19" s="57">
        <f t="shared" si="455"/>
        <v>75000</v>
      </c>
      <c r="GBI19" s="57"/>
      <c r="GBJ19" s="57">
        <f t="shared" si="456"/>
        <v>75000</v>
      </c>
      <c r="GBK19" s="57">
        <f t="shared" si="457"/>
        <v>67500</v>
      </c>
      <c r="GBL19" s="57">
        <f t="shared" si="458"/>
        <v>7500</v>
      </c>
      <c r="GBM19" s="56"/>
      <c r="GBN19" s="56"/>
      <c r="GBO19" s="56"/>
      <c r="GBP19" s="56"/>
      <c r="GBQ19" s="61">
        <v>9</v>
      </c>
      <c r="GBR19" s="63" t="s">
        <v>141</v>
      </c>
      <c r="GBS19" s="55"/>
      <c r="GBT19" s="55"/>
      <c r="GBU19" s="56"/>
      <c r="GBV19" s="56"/>
      <c r="GBW19" s="56"/>
      <c r="GBX19" s="56"/>
      <c r="GBY19" s="56"/>
      <c r="GBZ19" s="56"/>
      <c r="GCA19" s="56"/>
      <c r="GCB19" s="56"/>
      <c r="GCC19" s="56"/>
      <c r="GCD19" s="56"/>
      <c r="GCE19" s="56"/>
      <c r="GCF19" s="56"/>
      <c r="GCG19" s="56"/>
      <c r="GCH19" s="54" t="s">
        <v>247</v>
      </c>
      <c r="GCI19" s="57">
        <f t="shared" ref="GCI19:GDO19" si="459">GCK19</f>
        <v>300000</v>
      </c>
      <c r="GCJ19" s="58"/>
      <c r="GCK19" s="57">
        <v>300000</v>
      </c>
      <c r="GCL19" s="57">
        <f t="shared" ref="GCL19:GDR19" si="460">GCK19</f>
        <v>300000</v>
      </c>
      <c r="GCM19" s="57"/>
      <c r="GCN19" s="57">
        <f t="shared" ref="GCN19:GDT19" si="461">GCO19+GCP19</f>
        <v>75000</v>
      </c>
      <c r="GCO19" s="57"/>
      <c r="GCP19" s="57">
        <f t="shared" ref="GCP19:GDV19" si="462">GCI19*0.25</f>
        <v>75000</v>
      </c>
      <c r="GCQ19" s="57">
        <f t="shared" ref="GCQ19:GDW19" si="463">GCP19*90%</f>
        <v>67500</v>
      </c>
      <c r="GCR19" s="57">
        <f t="shared" ref="GCR19:GDX19" si="464">GCP19*10%</f>
        <v>7500</v>
      </c>
      <c r="GCS19" s="56"/>
      <c r="GCT19" s="56"/>
      <c r="GCU19" s="56"/>
      <c r="GCV19" s="56"/>
      <c r="GCW19" s="61">
        <v>9</v>
      </c>
      <c r="GCX19" s="63" t="s">
        <v>141</v>
      </c>
      <c r="GCY19" s="55"/>
      <c r="GCZ19" s="55"/>
      <c r="GDA19" s="56"/>
      <c r="GDB19" s="56"/>
      <c r="GDC19" s="56"/>
      <c r="GDD19" s="56"/>
      <c r="GDE19" s="56"/>
      <c r="GDF19" s="56"/>
      <c r="GDG19" s="56"/>
      <c r="GDH19" s="56"/>
      <c r="GDI19" s="56"/>
      <c r="GDJ19" s="56"/>
      <c r="GDK19" s="56"/>
      <c r="GDL19" s="56"/>
      <c r="GDM19" s="56"/>
      <c r="GDN19" s="54" t="s">
        <v>247</v>
      </c>
      <c r="GDO19" s="57">
        <f t="shared" si="459"/>
        <v>300000</v>
      </c>
      <c r="GDP19" s="58"/>
      <c r="GDQ19" s="57">
        <v>300000</v>
      </c>
      <c r="GDR19" s="57">
        <f t="shared" si="460"/>
        <v>300000</v>
      </c>
      <c r="GDS19" s="57"/>
      <c r="GDT19" s="57">
        <f t="shared" si="461"/>
        <v>75000</v>
      </c>
      <c r="GDU19" s="57"/>
      <c r="GDV19" s="57">
        <f t="shared" si="462"/>
        <v>75000</v>
      </c>
      <c r="GDW19" s="57">
        <f t="shared" si="463"/>
        <v>67500</v>
      </c>
      <c r="GDX19" s="57">
        <f t="shared" si="464"/>
        <v>7500</v>
      </c>
      <c r="GDY19" s="56"/>
      <c r="GDZ19" s="56"/>
      <c r="GEA19" s="56"/>
      <c r="GEB19" s="56"/>
      <c r="GEC19" s="61">
        <v>9</v>
      </c>
      <c r="GED19" s="63" t="s">
        <v>141</v>
      </c>
      <c r="GEE19" s="55"/>
      <c r="GEF19" s="55"/>
      <c r="GEG19" s="56"/>
      <c r="GEH19" s="56"/>
      <c r="GEI19" s="56"/>
      <c r="GEJ19" s="56"/>
      <c r="GEK19" s="56"/>
      <c r="GEL19" s="56"/>
      <c r="GEM19" s="56"/>
      <c r="GEN19" s="56"/>
      <c r="GEO19" s="56"/>
      <c r="GEP19" s="56"/>
      <c r="GEQ19" s="56"/>
      <c r="GER19" s="56"/>
      <c r="GES19" s="56"/>
      <c r="GET19" s="54" t="s">
        <v>247</v>
      </c>
      <c r="GEU19" s="57">
        <f t="shared" ref="GEU19:GGA19" si="465">GEW19</f>
        <v>300000</v>
      </c>
      <c r="GEV19" s="58"/>
      <c r="GEW19" s="57">
        <v>300000</v>
      </c>
      <c r="GEX19" s="57">
        <f t="shared" ref="GEX19:GGD19" si="466">GEW19</f>
        <v>300000</v>
      </c>
      <c r="GEY19" s="57"/>
      <c r="GEZ19" s="57">
        <f t="shared" ref="GEZ19:GGF19" si="467">GFA19+GFB19</f>
        <v>75000</v>
      </c>
      <c r="GFA19" s="57"/>
      <c r="GFB19" s="57">
        <f t="shared" ref="GFB19:GGH19" si="468">GEU19*0.25</f>
        <v>75000</v>
      </c>
      <c r="GFC19" s="57">
        <f t="shared" ref="GFC19:GGI19" si="469">GFB19*90%</f>
        <v>67500</v>
      </c>
      <c r="GFD19" s="57">
        <f t="shared" ref="GFD19:GGJ19" si="470">GFB19*10%</f>
        <v>7500</v>
      </c>
      <c r="GFE19" s="56"/>
      <c r="GFF19" s="56"/>
      <c r="GFG19" s="56"/>
      <c r="GFH19" s="56"/>
      <c r="GFI19" s="61">
        <v>9</v>
      </c>
      <c r="GFJ19" s="63" t="s">
        <v>141</v>
      </c>
      <c r="GFK19" s="55"/>
      <c r="GFL19" s="55"/>
      <c r="GFM19" s="56"/>
      <c r="GFN19" s="56"/>
      <c r="GFO19" s="56"/>
      <c r="GFP19" s="56"/>
      <c r="GFQ19" s="56"/>
      <c r="GFR19" s="56"/>
      <c r="GFS19" s="56"/>
      <c r="GFT19" s="56"/>
      <c r="GFU19" s="56"/>
      <c r="GFV19" s="56"/>
      <c r="GFW19" s="56"/>
      <c r="GFX19" s="56"/>
      <c r="GFY19" s="56"/>
      <c r="GFZ19" s="54" t="s">
        <v>247</v>
      </c>
      <c r="GGA19" s="57">
        <f t="shared" si="465"/>
        <v>300000</v>
      </c>
      <c r="GGB19" s="58"/>
      <c r="GGC19" s="57">
        <v>300000</v>
      </c>
      <c r="GGD19" s="57">
        <f t="shared" si="466"/>
        <v>300000</v>
      </c>
      <c r="GGE19" s="57"/>
      <c r="GGF19" s="57">
        <f t="shared" si="467"/>
        <v>75000</v>
      </c>
      <c r="GGG19" s="57"/>
      <c r="GGH19" s="57">
        <f t="shared" si="468"/>
        <v>75000</v>
      </c>
      <c r="GGI19" s="57">
        <f t="shared" si="469"/>
        <v>67500</v>
      </c>
      <c r="GGJ19" s="57">
        <f t="shared" si="470"/>
        <v>7500</v>
      </c>
      <c r="GGK19" s="56"/>
      <c r="GGL19" s="56"/>
      <c r="GGM19" s="56"/>
      <c r="GGN19" s="56"/>
      <c r="GGO19" s="61">
        <v>9</v>
      </c>
      <c r="GGP19" s="63" t="s">
        <v>141</v>
      </c>
      <c r="GGQ19" s="55"/>
      <c r="GGR19" s="55"/>
      <c r="GGS19" s="56"/>
      <c r="GGT19" s="56"/>
      <c r="GGU19" s="56"/>
      <c r="GGV19" s="56"/>
      <c r="GGW19" s="56"/>
      <c r="GGX19" s="56"/>
      <c r="GGY19" s="56"/>
      <c r="GGZ19" s="56"/>
      <c r="GHA19" s="56"/>
      <c r="GHB19" s="56"/>
      <c r="GHC19" s="56"/>
      <c r="GHD19" s="56"/>
      <c r="GHE19" s="56"/>
      <c r="GHF19" s="54" t="s">
        <v>247</v>
      </c>
      <c r="GHG19" s="57">
        <f t="shared" ref="GHG19:GIM19" si="471">GHI19</f>
        <v>300000</v>
      </c>
      <c r="GHH19" s="58"/>
      <c r="GHI19" s="57">
        <v>300000</v>
      </c>
      <c r="GHJ19" s="57">
        <f t="shared" ref="GHJ19:GIP19" si="472">GHI19</f>
        <v>300000</v>
      </c>
      <c r="GHK19" s="57"/>
      <c r="GHL19" s="57">
        <f t="shared" ref="GHL19:GIR19" si="473">GHM19+GHN19</f>
        <v>75000</v>
      </c>
      <c r="GHM19" s="57"/>
      <c r="GHN19" s="57">
        <f t="shared" ref="GHN19:GIT19" si="474">GHG19*0.25</f>
        <v>75000</v>
      </c>
      <c r="GHO19" s="57">
        <f t="shared" ref="GHO19:GIU19" si="475">GHN19*90%</f>
        <v>67500</v>
      </c>
      <c r="GHP19" s="57">
        <f t="shared" ref="GHP19:GIV19" si="476">GHN19*10%</f>
        <v>7500</v>
      </c>
      <c r="GHQ19" s="56"/>
      <c r="GHR19" s="56"/>
      <c r="GHS19" s="56"/>
      <c r="GHT19" s="56"/>
      <c r="GHU19" s="61">
        <v>9</v>
      </c>
      <c r="GHV19" s="63" t="s">
        <v>141</v>
      </c>
      <c r="GHW19" s="55"/>
      <c r="GHX19" s="55"/>
      <c r="GHY19" s="56"/>
      <c r="GHZ19" s="56"/>
      <c r="GIA19" s="56"/>
      <c r="GIB19" s="56"/>
      <c r="GIC19" s="56"/>
      <c r="GID19" s="56"/>
      <c r="GIE19" s="56"/>
      <c r="GIF19" s="56"/>
      <c r="GIG19" s="56"/>
      <c r="GIH19" s="56"/>
      <c r="GII19" s="56"/>
      <c r="GIJ19" s="56"/>
      <c r="GIK19" s="56"/>
      <c r="GIL19" s="54" t="s">
        <v>247</v>
      </c>
      <c r="GIM19" s="57">
        <f t="shared" si="471"/>
        <v>300000</v>
      </c>
      <c r="GIN19" s="58"/>
      <c r="GIO19" s="57">
        <v>300000</v>
      </c>
      <c r="GIP19" s="57">
        <f t="shared" si="472"/>
        <v>300000</v>
      </c>
      <c r="GIQ19" s="57"/>
      <c r="GIR19" s="57">
        <f t="shared" si="473"/>
        <v>75000</v>
      </c>
      <c r="GIS19" s="57"/>
      <c r="GIT19" s="57">
        <f t="shared" si="474"/>
        <v>75000</v>
      </c>
      <c r="GIU19" s="57">
        <f t="shared" si="475"/>
        <v>67500</v>
      </c>
      <c r="GIV19" s="57">
        <f t="shared" si="476"/>
        <v>7500</v>
      </c>
      <c r="GIW19" s="56"/>
      <c r="GIX19" s="56"/>
      <c r="GIY19" s="56"/>
      <c r="GIZ19" s="56"/>
      <c r="GJA19" s="61">
        <v>9</v>
      </c>
      <c r="GJB19" s="63" t="s">
        <v>141</v>
      </c>
      <c r="GJC19" s="55"/>
      <c r="GJD19" s="55"/>
      <c r="GJE19" s="56"/>
      <c r="GJF19" s="56"/>
      <c r="GJG19" s="56"/>
      <c r="GJH19" s="56"/>
      <c r="GJI19" s="56"/>
      <c r="GJJ19" s="56"/>
      <c r="GJK19" s="56"/>
      <c r="GJL19" s="56"/>
      <c r="GJM19" s="56"/>
      <c r="GJN19" s="56"/>
      <c r="GJO19" s="56"/>
      <c r="GJP19" s="56"/>
      <c r="GJQ19" s="56"/>
      <c r="GJR19" s="54" t="s">
        <v>247</v>
      </c>
      <c r="GJS19" s="57">
        <f t="shared" ref="GJS19:GKY19" si="477">GJU19</f>
        <v>300000</v>
      </c>
      <c r="GJT19" s="58"/>
      <c r="GJU19" s="57">
        <v>300000</v>
      </c>
      <c r="GJV19" s="57">
        <f t="shared" ref="GJV19:GLB19" si="478">GJU19</f>
        <v>300000</v>
      </c>
      <c r="GJW19" s="57"/>
      <c r="GJX19" s="57">
        <f t="shared" ref="GJX19:GLD19" si="479">GJY19+GJZ19</f>
        <v>75000</v>
      </c>
      <c r="GJY19" s="57"/>
      <c r="GJZ19" s="57">
        <f t="shared" ref="GJZ19:GLF19" si="480">GJS19*0.25</f>
        <v>75000</v>
      </c>
      <c r="GKA19" s="57">
        <f t="shared" ref="GKA19:GLG19" si="481">GJZ19*90%</f>
        <v>67500</v>
      </c>
      <c r="GKB19" s="57">
        <f t="shared" ref="GKB19:GLH19" si="482">GJZ19*10%</f>
        <v>7500</v>
      </c>
      <c r="GKC19" s="56"/>
      <c r="GKD19" s="56"/>
      <c r="GKE19" s="56"/>
      <c r="GKF19" s="56"/>
      <c r="GKG19" s="61">
        <v>9</v>
      </c>
      <c r="GKH19" s="63" t="s">
        <v>141</v>
      </c>
      <c r="GKI19" s="55"/>
      <c r="GKJ19" s="55"/>
      <c r="GKK19" s="56"/>
      <c r="GKL19" s="56"/>
      <c r="GKM19" s="56"/>
      <c r="GKN19" s="56"/>
      <c r="GKO19" s="56"/>
      <c r="GKP19" s="56"/>
      <c r="GKQ19" s="56"/>
      <c r="GKR19" s="56"/>
      <c r="GKS19" s="56"/>
      <c r="GKT19" s="56"/>
      <c r="GKU19" s="56"/>
      <c r="GKV19" s="56"/>
      <c r="GKW19" s="56"/>
      <c r="GKX19" s="54" t="s">
        <v>247</v>
      </c>
      <c r="GKY19" s="57">
        <f t="shared" si="477"/>
        <v>300000</v>
      </c>
      <c r="GKZ19" s="58"/>
      <c r="GLA19" s="57">
        <v>300000</v>
      </c>
      <c r="GLB19" s="57">
        <f t="shared" si="478"/>
        <v>300000</v>
      </c>
      <c r="GLC19" s="57"/>
      <c r="GLD19" s="57">
        <f t="shared" si="479"/>
        <v>75000</v>
      </c>
      <c r="GLE19" s="57"/>
      <c r="GLF19" s="57">
        <f t="shared" si="480"/>
        <v>75000</v>
      </c>
      <c r="GLG19" s="57">
        <f t="shared" si="481"/>
        <v>67500</v>
      </c>
      <c r="GLH19" s="57">
        <f t="shared" si="482"/>
        <v>7500</v>
      </c>
      <c r="GLI19" s="56"/>
      <c r="GLJ19" s="56"/>
      <c r="GLK19" s="56"/>
      <c r="GLL19" s="56"/>
      <c r="GLM19" s="61">
        <v>9</v>
      </c>
      <c r="GLN19" s="63" t="s">
        <v>141</v>
      </c>
      <c r="GLO19" s="55"/>
      <c r="GLP19" s="55"/>
      <c r="GLQ19" s="56"/>
      <c r="GLR19" s="56"/>
      <c r="GLS19" s="56"/>
      <c r="GLT19" s="56"/>
      <c r="GLU19" s="56"/>
      <c r="GLV19" s="56"/>
      <c r="GLW19" s="56"/>
      <c r="GLX19" s="56"/>
      <c r="GLY19" s="56"/>
      <c r="GLZ19" s="56"/>
      <c r="GMA19" s="56"/>
      <c r="GMB19" s="56"/>
      <c r="GMC19" s="56"/>
      <c r="GMD19" s="54" t="s">
        <v>247</v>
      </c>
      <c r="GME19" s="57">
        <f t="shared" ref="GME19:GNK19" si="483">GMG19</f>
        <v>300000</v>
      </c>
      <c r="GMF19" s="58"/>
      <c r="GMG19" s="57">
        <v>300000</v>
      </c>
      <c r="GMH19" s="57">
        <f t="shared" ref="GMH19:GNN19" si="484">GMG19</f>
        <v>300000</v>
      </c>
      <c r="GMI19" s="57"/>
      <c r="GMJ19" s="57">
        <f t="shared" ref="GMJ19:GNP19" si="485">GMK19+GML19</f>
        <v>75000</v>
      </c>
      <c r="GMK19" s="57"/>
      <c r="GML19" s="57">
        <f t="shared" ref="GML19:GNR19" si="486">GME19*0.25</f>
        <v>75000</v>
      </c>
      <c r="GMM19" s="57">
        <f t="shared" ref="GMM19:GNS19" si="487">GML19*90%</f>
        <v>67500</v>
      </c>
      <c r="GMN19" s="57">
        <f t="shared" ref="GMN19:GNT19" si="488">GML19*10%</f>
        <v>7500</v>
      </c>
      <c r="GMO19" s="56"/>
      <c r="GMP19" s="56"/>
      <c r="GMQ19" s="56"/>
      <c r="GMR19" s="56"/>
      <c r="GMS19" s="61">
        <v>9</v>
      </c>
      <c r="GMT19" s="63" t="s">
        <v>141</v>
      </c>
      <c r="GMU19" s="55"/>
      <c r="GMV19" s="55"/>
      <c r="GMW19" s="56"/>
      <c r="GMX19" s="56"/>
      <c r="GMY19" s="56"/>
      <c r="GMZ19" s="56"/>
      <c r="GNA19" s="56"/>
      <c r="GNB19" s="56"/>
      <c r="GNC19" s="56"/>
      <c r="GND19" s="56"/>
      <c r="GNE19" s="56"/>
      <c r="GNF19" s="56"/>
      <c r="GNG19" s="56"/>
      <c r="GNH19" s="56"/>
      <c r="GNI19" s="56"/>
      <c r="GNJ19" s="54" t="s">
        <v>247</v>
      </c>
      <c r="GNK19" s="57">
        <f t="shared" si="483"/>
        <v>300000</v>
      </c>
      <c r="GNL19" s="58"/>
      <c r="GNM19" s="57">
        <v>300000</v>
      </c>
      <c r="GNN19" s="57">
        <f t="shared" si="484"/>
        <v>300000</v>
      </c>
      <c r="GNO19" s="57"/>
      <c r="GNP19" s="57">
        <f t="shared" si="485"/>
        <v>75000</v>
      </c>
      <c r="GNQ19" s="57"/>
      <c r="GNR19" s="57">
        <f t="shared" si="486"/>
        <v>75000</v>
      </c>
      <c r="GNS19" s="57">
        <f t="shared" si="487"/>
        <v>67500</v>
      </c>
      <c r="GNT19" s="57">
        <f t="shared" si="488"/>
        <v>7500</v>
      </c>
      <c r="GNU19" s="56"/>
      <c r="GNV19" s="56"/>
      <c r="GNW19" s="56"/>
      <c r="GNX19" s="56"/>
      <c r="GNY19" s="61">
        <v>9</v>
      </c>
      <c r="GNZ19" s="63" t="s">
        <v>141</v>
      </c>
      <c r="GOA19" s="55"/>
      <c r="GOB19" s="55"/>
      <c r="GOC19" s="56"/>
      <c r="GOD19" s="56"/>
      <c r="GOE19" s="56"/>
      <c r="GOF19" s="56"/>
      <c r="GOG19" s="56"/>
      <c r="GOH19" s="56"/>
      <c r="GOI19" s="56"/>
      <c r="GOJ19" s="56"/>
      <c r="GOK19" s="56"/>
      <c r="GOL19" s="56"/>
      <c r="GOM19" s="56"/>
      <c r="GON19" s="56"/>
      <c r="GOO19" s="56"/>
      <c r="GOP19" s="54" t="s">
        <v>247</v>
      </c>
      <c r="GOQ19" s="57">
        <f t="shared" ref="GOQ19:GPW19" si="489">GOS19</f>
        <v>300000</v>
      </c>
      <c r="GOR19" s="58"/>
      <c r="GOS19" s="57">
        <v>300000</v>
      </c>
      <c r="GOT19" s="57">
        <f t="shared" ref="GOT19:GPZ19" si="490">GOS19</f>
        <v>300000</v>
      </c>
      <c r="GOU19" s="57"/>
      <c r="GOV19" s="57">
        <f t="shared" ref="GOV19:GQB19" si="491">GOW19+GOX19</f>
        <v>75000</v>
      </c>
      <c r="GOW19" s="57"/>
      <c r="GOX19" s="57">
        <f t="shared" ref="GOX19:GQD19" si="492">GOQ19*0.25</f>
        <v>75000</v>
      </c>
      <c r="GOY19" s="57">
        <f t="shared" ref="GOY19:GQE19" si="493">GOX19*90%</f>
        <v>67500</v>
      </c>
      <c r="GOZ19" s="57">
        <f t="shared" ref="GOZ19:GQF19" si="494">GOX19*10%</f>
        <v>7500</v>
      </c>
      <c r="GPA19" s="56"/>
      <c r="GPB19" s="56"/>
      <c r="GPC19" s="56"/>
      <c r="GPD19" s="56"/>
      <c r="GPE19" s="61">
        <v>9</v>
      </c>
      <c r="GPF19" s="63" t="s">
        <v>141</v>
      </c>
      <c r="GPG19" s="55"/>
      <c r="GPH19" s="55"/>
      <c r="GPI19" s="56"/>
      <c r="GPJ19" s="56"/>
      <c r="GPK19" s="56"/>
      <c r="GPL19" s="56"/>
      <c r="GPM19" s="56"/>
      <c r="GPN19" s="56"/>
      <c r="GPO19" s="56"/>
      <c r="GPP19" s="56"/>
      <c r="GPQ19" s="56"/>
      <c r="GPR19" s="56"/>
      <c r="GPS19" s="56"/>
      <c r="GPT19" s="56"/>
      <c r="GPU19" s="56"/>
      <c r="GPV19" s="54" t="s">
        <v>247</v>
      </c>
      <c r="GPW19" s="57">
        <f t="shared" si="489"/>
        <v>300000</v>
      </c>
      <c r="GPX19" s="58"/>
      <c r="GPY19" s="57">
        <v>300000</v>
      </c>
      <c r="GPZ19" s="57">
        <f t="shared" si="490"/>
        <v>300000</v>
      </c>
      <c r="GQA19" s="57"/>
      <c r="GQB19" s="57">
        <f t="shared" si="491"/>
        <v>75000</v>
      </c>
      <c r="GQC19" s="57"/>
      <c r="GQD19" s="57">
        <f t="shared" si="492"/>
        <v>75000</v>
      </c>
      <c r="GQE19" s="57">
        <f t="shared" si="493"/>
        <v>67500</v>
      </c>
      <c r="GQF19" s="57">
        <f t="shared" si="494"/>
        <v>7500</v>
      </c>
      <c r="GQG19" s="56"/>
      <c r="GQH19" s="56"/>
      <c r="GQI19" s="56"/>
      <c r="GQJ19" s="56"/>
      <c r="GQK19" s="61">
        <v>9</v>
      </c>
      <c r="GQL19" s="63" t="s">
        <v>141</v>
      </c>
      <c r="GQM19" s="55"/>
      <c r="GQN19" s="55"/>
      <c r="GQO19" s="56"/>
      <c r="GQP19" s="56"/>
      <c r="GQQ19" s="56"/>
      <c r="GQR19" s="56"/>
      <c r="GQS19" s="56"/>
      <c r="GQT19" s="56"/>
      <c r="GQU19" s="56"/>
      <c r="GQV19" s="56"/>
      <c r="GQW19" s="56"/>
      <c r="GQX19" s="56"/>
      <c r="GQY19" s="56"/>
      <c r="GQZ19" s="56"/>
      <c r="GRA19" s="56"/>
      <c r="GRB19" s="54" t="s">
        <v>247</v>
      </c>
      <c r="GRC19" s="57">
        <f t="shared" ref="GRC19:GSI19" si="495">GRE19</f>
        <v>300000</v>
      </c>
      <c r="GRD19" s="58"/>
      <c r="GRE19" s="57">
        <v>300000</v>
      </c>
      <c r="GRF19" s="57">
        <f t="shared" ref="GRF19:GSL19" si="496">GRE19</f>
        <v>300000</v>
      </c>
      <c r="GRG19" s="57"/>
      <c r="GRH19" s="57">
        <f t="shared" ref="GRH19:GSN19" si="497">GRI19+GRJ19</f>
        <v>75000</v>
      </c>
      <c r="GRI19" s="57"/>
      <c r="GRJ19" s="57">
        <f t="shared" ref="GRJ19:GSP19" si="498">GRC19*0.25</f>
        <v>75000</v>
      </c>
      <c r="GRK19" s="57">
        <f t="shared" ref="GRK19:GSQ19" si="499">GRJ19*90%</f>
        <v>67500</v>
      </c>
      <c r="GRL19" s="57">
        <f t="shared" ref="GRL19:GSR19" si="500">GRJ19*10%</f>
        <v>7500</v>
      </c>
      <c r="GRM19" s="56"/>
      <c r="GRN19" s="56"/>
      <c r="GRO19" s="56"/>
      <c r="GRP19" s="56"/>
      <c r="GRQ19" s="61">
        <v>9</v>
      </c>
      <c r="GRR19" s="63" t="s">
        <v>141</v>
      </c>
      <c r="GRS19" s="55"/>
      <c r="GRT19" s="55"/>
      <c r="GRU19" s="56"/>
      <c r="GRV19" s="56"/>
      <c r="GRW19" s="56"/>
      <c r="GRX19" s="56"/>
      <c r="GRY19" s="56"/>
      <c r="GRZ19" s="56"/>
      <c r="GSA19" s="56"/>
      <c r="GSB19" s="56"/>
      <c r="GSC19" s="56"/>
      <c r="GSD19" s="56"/>
      <c r="GSE19" s="56"/>
      <c r="GSF19" s="56"/>
      <c r="GSG19" s="56"/>
      <c r="GSH19" s="54" t="s">
        <v>247</v>
      </c>
      <c r="GSI19" s="57">
        <f t="shared" si="495"/>
        <v>300000</v>
      </c>
      <c r="GSJ19" s="58"/>
      <c r="GSK19" s="57">
        <v>300000</v>
      </c>
      <c r="GSL19" s="57">
        <f t="shared" si="496"/>
        <v>300000</v>
      </c>
      <c r="GSM19" s="57"/>
      <c r="GSN19" s="57">
        <f t="shared" si="497"/>
        <v>75000</v>
      </c>
      <c r="GSO19" s="57"/>
      <c r="GSP19" s="57">
        <f t="shared" si="498"/>
        <v>75000</v>
      </c>
      <c r="GSQ19" s="57">
        <f t="shared" si="499"/>
        <v>67500</v>
      </c>
      <c r="GSR19" s="57">
        <f t="shared" si="500"/>
        <v>7500</v>
      </c>
      <c r="GSS19" s="56"/>
      <c r="GST19" s="56"/>
      <c r="GSU19" s="56"/>
      <c r="GSV19" s="56"/>
      <c r="GSW19" s="61">
        <v>9</v>
      </c>
      <c r="GSX19" s="63" t="s">
        <v>141</v>
      </c>
      <c r="GSY19" s="55"/>
      <c r="GSZ19" s="55"/>
      <c r="GTA19" s="56"/>
      <c r="GTB19" s="56"/>
      <c r="GTC19" s="56"/>
      <c r="GTD19" s="56"/>
      <c r="GTE19" s="56"/>
      <c r="GTF19" s="56"/>
      <c r="GTG19" s="56"/>
      <c r="GTH19" s="56"/>
      <c r="GTI19" s="56"/>
      <c r="GTJ19" s="56"/>
      <c r="GTK19" s="56"/>
      <c r="GTL19" s="56"/>
      <c r="GTM19" s="56"/>
      <c r="GTN19" s="54" t="s">
        <v>247</v>
      </c>
      <c r="GTO19" s="57">
        <f t="shared" ref="GTO19:GUU19" si="501">GTQ19</f>
        <v>300000</v>
      </c>
      <c r="GTP19" s="58"/>
      <c r="GTQ19" s="57">
        <v>300000</v>
      </c>
      <c r="GTR19" s="57">
        <f t="shared" ref="GTR19:GUX19" si="502">GTQ19</f>
        <v>300000</v>
      </c>
      <c r="GTS19" s="57"/>
      <c r="GTT19" s="57">
        <f t="shared" ref="GTT19:GUZ19" si="503">GTU19+GTV19</f>
        <v>75000</v>
      </c>
      <c r="GTU19" s="57"/>
      <c r="GTV19" s="57">
        <f t="shared" ref="GTV19:GVB19" si="504">GTO19*0.25</f>
        <v>75000</v>
      </c>
      <c r="GTW19" s="57">
        <f t="shared" ref="GTW19:GVC19" si="505">GTV19*90%</f>
        <v>67500</v>
      </c>
      <c r="GTX19" s="57">
        <f t="shared" ref="GTX19:GVD19" si="506">GTV19*10%</f>
        <v>7500</v>
      </c>
      <c r="GTY19" s="56"/>
      <c r="GTZ19" s="56"/>
      <c r="GUA19" s="56"/>
      <c r="GUB19" s="56"/>
      <c r="GUC19" s="61">
        <v>9</v>
      </c>
      <c r="GUD19" s="63" t="s">
        <v>141</v>
      </c>
      <c r="GUE19" s="55"/>
      <c r="GUF19" s="55"/>
      <c r="GUG19" s="56"/>
      <c r="GUH19" s="56"/>
      <c r="GUI19" s="56"/>
      <c r="GUJ19" s="56"/>
      <c r="GUK19" s="56"/>
      <c r="GUL19" s="56"/>
      <c r="GUM19" s="56"/>
      <c r="GUN19" s="56"/>
      <c r="GUO19" s="56"/>
      <c r="GUP19" s="56"/>
      <c r="GUQ19" s="56"/>
      <c r="GUR19" s="56"/>
      <c r="GUS19" s="56"/>
      <c r="GUT19" s="54" t="s">
        <v>247</v>
      </c>
      <c r="GUU19" s="57">
        <f t="shared" si="501"/>
        <v>300000</v>
      </c>
      <c r="GUV19" s="58"/>
      <c r="GUW19" s="57">
        <v>300000</v>
      </c>
      <c r="GUX19" s="57">
        <f t="shared" si="502"/>
        <v>300000</v>
      </c>
      <c r="GUY19" s="57"/>
      <c r="GUZ19" s="57">
        <f t="shared" si="503"/>
        <v>75000</v>
      </c>
      <c r="GVA19" s="57"/>
      <c r="GVB19" s="57">
        <f t="shared" si="504"/>
        <v>75000</v>
      </c>
      <c r="GVC19" s="57">
        <f t="shared" si="505"/>
        <v>67500</v>
      </c>
      <c r="GVD19" s="57">
        <f t="shared" si="506"/>
        <v>7500</v>
      </c>
      <c r="GVE19" s="56"/>
      <c r="GVF19" s="56"/>
      <c r="GVG19" s="56"/>
      <c r="GVH19" s="56"/>
      <c r="GVI19" s="61">
        <v>9</v>
      </c>
      <c r="GVJ19" s="63" t="s">
        <v>141</v>
      </c>
      <c r="GVK19" s="55"/>
      <c r="GVL19" s="55"/>
      <c r="GVM19" s="56"/>
      <c r="GVN19" s="56"/>
      <c r="GVO19" s="56"/>
      <c r="GVP19" s="56"/>
      <c r="GVQ19" s="56"/>
      <c r="GVR19" s="56"/>
      <c r="GVS19" s="56"/>
      <c r="GVT19" s="56"/>
      <c r="GVU19" s="56"/>
      <c r="GVV19" s="56"/>
      <c r="GVW19" s="56"/>
      <c r="GVX19" s="56"/>
      <c r="GVY19" s="56"/>
      <c r="GVZ19" s="54" t="s">
        <v>247</v>
      </c>
      <c r="GWA19" s="57">
        <f t="shared" ref="GWA19:GXG19" si="507">GWC19</f>
        <v>300000</v>
      </c>
      <c r="GWB19" s="58"/>
      <c r="GWC19" s="57">
        <v>300000</v>
      </c>
      <c r="GWD19" s="57">
        <f t="shared" ref="GWD19:GXJ19" si="508">GWC19</f>
        <v>300000</v>
      </c>
      <c r="GWE19" s="57"/>
      <c r="GWF19" s="57">
        <f t="shared" ref="GWF19:GXL19" si="509">GWG19+GWH19</f>
        <v>75000</v>
      </c>
      <c r="GWG19" s="57"/>
      <c r="GWH19" s="57">
        <f t="shared" ref="GWH19:GXN19" si="510">GWA19*0.25</f>
        <v>75000</v>
      </c>
      <c r="GWI19" s="57">
        <f t="shared" ref="GWI19:GXO19" si="511">GWH19*90%</f>
        <v>67500</v>
      </c>
      <c r="GWJ19" s="57">
        <f t="shared" ref="GWJ19:GXP19" si="512">GWH19*10%</f>
        <v>7500</v>
      </c>
      <c r="GWK19" s="56"/>
      <c r="GWL19" s="56"/>
      <c r="GWM19" s="56"/>
      <c r="GWN19" s="56"/>
      <c r="GWO19" s="61">
        <v>9</v>
      </c>
      <c r="GWP19" s="63" t="s">
        <v>141</v>
      </c>
      <c r="GWQ19" s="55"/>
      <c r="GWR19" s="55"/>
      <c r="GWS19" s="56"/>
      <c r="GWT19" s="56"/>
      <c r="GWU19" s="56"/>
      <c r="GWV19" s="56"/>
      <c r="GWW19" s="56"/>
      <c r="GWX19" s="56"/>
      <c r="GWY19" s="56"/>
      <c r="GWZ19" s="56"/>
      <c r="GXA19" s="56"/>
      <c r="GXB19" s="56"/>
      <c r="GXC19" s="56"/>
      <c r="GXD19" s="56"/>
      <c r="GXE19" s="56"/>
      <c r="GXF19" s="54" t="s">
        <v>247</v>
      </c>
      <c r="GXG19" s="57">
        <f t="shared" si="507"/>
        <v>300000</v>
      </c>
      <c r="GXH19" s="58"/>
      <c r="GXI19" s="57">
        <v>300000</v>
      </c>
      <c r="GXJ19" s="57">
        <f t="shared" si="508"/>
        <v>300000</v>
      </c>
      <c r="GXK19" s="57"/>
      <c r="GXL19" s="57">
        <f t="shared" si="509"/>
        <v>75000</v>
      </c>
      <c r="GXM19" s="57"/>
      <c r="GXN19" s="57">
        <f t="shared" si="510"/>
        <v>75000</v>
      </c>
      <c r="GXO19" s="57">
        <f t="shared" si="511"/>
        <v>67500</v>
      </c>
      <c r="GXP19" s="57">
        <f t="shared" si="512"/>
        <v>7500</v>
      </c>
      <c r="GXQ19" s="56"/>
      <c r="GXR19" s="56"/>
      <c r="GXS19" s="56"/>
      <c r="GXT19" s="56"/>
      <c r="GXU19" s="61">
        <v>9</v>
      </c>
      <c r="GXV19" s="63" t="s">
        <v>141</v>
      </c>
      <c r="GXW19" s="55"/>
      <c r="GXX19" s="55"/>
      <c r="GXY19" s="56"/>
      <c r="GXZ19" s="56"/>
      <c r="GYA19" s="56"/>
      <c r="GYB19" s="56"/>
      <c r="GYC19" s="56"/>
      <c r="GYD19" s="56"/>
      <c r="GYE19" s="56"/>
      <c r="GYF19" s="56"/>
      <c r="GYG19" s="56"/>
      <c r="GYH19" s="56"/>
      <c r="GYI19" s="56"/>
      <c r="GYJ19" s="56"/>
      <c r="GYK19" s="56"/>
      <c r="GYL19" s="54" t="s">
        <v>247</v>
      </c>
      <c r="GYM19" s="57">
        <f t="shared" ref="GYM19:GZS19" si="513">GYO19</f>
        <v>300000</v>
      </c>
      <c r="GYN19" s="58"/>
      <c r="GYO19" s="57">
        <v>300000</v>
      </c>
      <c r="GYP19" s="57">
        <f t="shared" ref="GYP19:GZV19" si="514">GYO19</f>
        <v>300000</v>
      </c>
      <c r="GYQ19" s="57"/>
      <c r="GYR19" s="57">
        <f t="shared" ref="GYR19:GZX19" si="515">GYS19+GYT19</f>
        <v>75000</v>
      </c>
      <c r="GYS19" s="57"/>
      <c r="GYT19" s="57">
        <f t="shared" ref="GYT19:GZZ19" si="516">GYM19*0.25</f>
        <v>75000</v>
      </c>
      <c r="GYU19" s="57">
        <f t="shared" ref="GYU19:HAA19" si="517">GYT19*90%</f>
        <v>67500</v>
      </c>
      <c r="GYV19" s="57">
        <f t="shared" ref="GYV19:HAB19" si="518">GYT19*10%</f>
        <v>7500</v>
      </c>
      <c r="GYW19" s="56"/>
      <c r="GYX19" s="56"/>
      <c r="GYY19" s="56"/>
      <c r="GYZ19" s="56"/>
      <c r="GZA19" s="61">
        <v>9</v>
      </c>
      <c r="GZB19" s="63" t="s">
        <v>141</v>
      </c>
      <c r="GZC19" s="55"/>
      <c r="GZD19" s="55"/>
      <c r="GZE19" s="56"/>
      <c r="GZF19" s="56"/>
      <c r="GZG19" s="56"/>
      <c r="GZH19" s="56"/>
      <c r="GZI19" s="56"/>
      <c r="GZJ19" s="56"/>
      <c r="GZK19" s="56"/>
      <c r="GZL19" s="56"/>
      <c r="GZM19" s="56"/>
      <c r="GZN19" s="56"/>
      <c r="GZO19" s="56"/>
      <c r="GZP19" s="56"/>
      <c r="GZQ19" s="56"/>
      <c r="GZR19" s="54" t="s">
        <v>247</v>
      </c>
      <c r="GZS19" s="57">
        <f t="shared" si="513"/>
        <v>300000</v>
      </c>
      <c r="GZT19" s="58"/>
      <c r="GZU19" s="57">
        <v>300000</v>
      </c>
      <c r="GZV19" s="57">
        <f t="shared" si="514"/>
        <v>300000</v>
      </c>
      <c r="GZW19" s="57"/>
      <c r="GZX19" s="57">
        <f t="shared" si="515"/>
        <v>75000</v>
      </c>
      <c r="GZY19" s="57"/>
      <c r="GZZ19" s="57">
        <f t="shared" si="516"/>
        <v>75000</v>
      </c>
      <c r="HAA19" s="57">
        <f t="shared" si="517"/>
        <v>67500</v>
      </c>
      <c r="HAB19" s="57">
        <f t="shared" si="518"/>
        <v>7500</v>
      </c>
      <c r="HAC19" s="56"/>
      <c r="HAD19" s="56"/>
      <c r="HAE19" s="56"/>
      <c r="HAF19" s="56"/>
      <c r="HAG19" s="61">
        <v>9</v>
      </c>
      <c r="HAH19" s="63" t="s">
        <v>141</v>
      </c>
      <c r="HAI19" s="55"/>
      <c r="HAJ19" s="55"/>
      <c r="HAK19" s="56"/>
      <c r="HAL19" s="56"/>
      <c r="HAM19" s="56"/>
      <c r="HAN19" s="56"/>
      <c r="HAO19" s="56"/>
      <c r="HAP19" s="56"/>
      <c r="HAQ19" s="56"/>
      <c r="HAR19" s="56"/>
      <c r="HAS19" s="56"/>
      <c r="HAT19" s="56"/>
      <c r="HAU19" s="56"/>
      <c r="HAV19" s="56"/>
      <c r="HAW19" s="56"/>
      <c r="HAX19" s="54" t="s">
        <v>247</v>
      </c>
      <c r="HAY19" s="57">
        <f t="shared" ref="HAY19:HCE19" si="519">HBA19</f>
        <v>300000</v>
      </c>
      <c r="HAZ19" s="58"/>
      <c r="HBA19" s="57">
        <v>300000</v>
      </c>
      <c r="HBB19" s="57">
        <f t="shared" ref="HBB19:HCH19" si="520">HBA19</f>
        <v>300000</v>
      </c>
      <c r="HBC19" s="57"/>
      <c r="HBD19" s="57">
        <f t="shared" ref="HBD19:HCJ19" si="521">HBE19+HBF19</f>
        <v>75000</v>
      </c>
      <c r="HBE19" s="57"/>
      <c r="HBF19" s="57">
        <f t="shared" ref="HBF19:HCL19" si="522">HAY19*0.25</f>
        <v>75000</v>
      </c>
      <c r="HBG19" s="57">
        <f t="shared" ref="HBG19:HCM19" si="523">HBF19*90%</f>
        <v>67500</v>
      </c>
      <c r="HBH19" s="57">
        <f t="shared" ref="HBH19:HCN19" si="524">HBF19*10%</f>
        <v>7500</v>
      </c>
      <c r="HBI19" s="56"/>
      <c r="HBJ19" s="56"/>
      <c r="HBK19" s="56"/>
      <c r="HBL19" s="56"/>
      <c r="HBM19" s="61">
        <v>9</v>
      </c>
      <c r="HBN19" s="63" t="s">
        <v>141</v>
      </c>
      <c r="HBO19" s="55"/>
      <c r="HBP19" s="55"/>
      <c r="HBQ19" s="56"/>
      <c r="HBR19" s="56"/>
      <c r="HBS19" s="56"/>
      <c r="HBT19" s="56"/>
      <c r="HBU19" s="56"/>
      <c r="HBV19" s="56"/>
      <c r="HBW19" s="56"/>
      <c r="HBX19" s="56"/>
      <c r="HBY19" s="56"/>
      <c r="HBZ19" s="56"/>
      <c r="HCA19" s="56"/>
      <c r="HCB19" s="56"/>
      <c r="HCC19" s="56"/>
      <c r="HCD19" s="54" t="s">
        <v>247</v>
      </c>
      <c r="HCE19" s="57">
        <f t="shared" si="519"/>
        <v>300000</v>
      </c>
      <c r="HCF19" s="58"/>
      <c r="HCG19" s="57">
        <v>300000</v>
      </c>
      <c r="HCH19" s="57">
        <f t="shared" si="520"/>
        <v>300000</v>
      </c>
      <c r="HCI19" s="57"/>
      <c r="HCJ19" s="57">
        <f t="shared" si="521"/>
        <v>75000</v>
      </c>
      <c r="HCK19" s="57"/>
      <c r="HCL19" s="57">
        <f t="shared" si="522"/>
        <v>75000</v>
      </c>
      <c r="HCM19" s="57">
        <f t="shared" si="523"/>
        <v>67500</v>
      </c>
      <c r="HCN19" s="57">
        <f t="shared" si="524"/>
        <v>7500</v>
      </c>
      <c r="HCO19" s="56"/>
      <c r="HCP19" s="56"/>
      <c r="HCQ19" s="56"/>
      <c r="HCR19" s="56"/>
      <c r="HCS19" s="61">
        <v>9</v>
      </c>
      <c r="HCT19" s="63" t="s">
        <v>141</v>
      </c>
      <c r="HCU19" s="55"/>
      <c r="HCV19" s="55"/>
      <c r="HCW19" s="56"/>
      <c r="HCX19" s="56"/>
      <c r="HCY19" s="56"/>
      <c r="HCZ19" s="56"/>
      <c r="HDA19" s="56"/>
      <c r="HDB19" s="56"/>
      <c r="HDC19" s="56"/>
      <c r="HDD19" s="56"/>
      <c r="HDE19" s="56"/>
      <c r="HDF19" s="56"/>
      <c r="HDG19" s="56"/>
      <c r="HDH19" s="56"/>
      <c r="HDI19" s="56"/>
      <c r="HDJ19" s="54" t="s">
        <v>247</v>
      </c>
      <c r="HDK19" s="57">
        <f t="shared" ref="HDK19:HEQ19" si="525">HDM19</f>
        <v>300000</v>
      </c>
      <c r="HDL19" s="58"/>
      <c r="HDM19" s="57">
        <v>300000</v>
      </c>
      <c r="HDN19" s="57">
        <f t="shared" ref="HDN19:HET19" si="526">HDM19</f>
        <v>300000</v>
      </c>
      <c r="HDO19" s="57"/>
      <c r="HDP19" s="57">
        <f t="shared" ref="HDP19:HEV19" si="527">HDQ19+HDR19</f>
        <v>75000</v>
      </c>
      <c r="HDQ19" s="57"/>
      <c r="HDR19" s="57">
        <f t="shared" ref="HDR19:HEX19" si="528">HDK19*0.25</f>
        <v>75000</v>
      </c>
      <c r="HDS19" s="57">
        <f t="shared" ref="HDS19:HEY19" si="529">HDR19*90%</f>
        <v>67500</v>
      </c>
      <c r="HDT19" s="57">
        <f t="shared" ref="HDT19:HEZ19" si="530">HDR19*10%</f>
        <v>7500</v>
      </c>
      <c r="HDU19" s="56"/>
      <c r="HDV19" s="56"/>
      <c r="HDW19" s="56"/>
      <c r="HDX19" s="56"/>
      <c r="HDY19" s="61">
        <v>9</v>
      </c>
      <c r="HDZ19" s="63" t="s">
        <v>141</v>
      </c>
      <c r="HEA19" s="55"/>
      <c r="HEB19" s="55"/>
      <c r="HEC19" s="56"/>
      <c r="HED19" s="56"/>
      <c r="HEE19" s="56"/>
      <c r="HEF19" s="56"/>
      <c r="HEG19" s="56"/>
      <c r="HEH19" s="56"/>
      <c r="HEI19" s="56"/>
      <c r="HEJ19" s="56"/>
      <c r="HEK19" s="56"/>
      <c r="HEL19" s="56"/>
      <c r="HEM19" s="56"/>
      <c r="HEN19" s="56"/>
      <c r="HEO19" s="56"/>
      <c r="HEP19" s="54" t="s">
        <v>247</v>
      </c>
      <c r="HEQ19" s="57">
        <f t="shared" si="525"/>
        <v>300000</v>
      </c>
      <c r="HER19" s="58"/>
      <c r="HES19" s="57">
        <v>300000</v>
      </c>
      <c r="HET19" s="57">
        <f t="shared" si="526"/>
        <v>300000</v>
      </c>
      <c r="HEU19" s="57"/>
      <c r="HEV19" s="57">
        <f t="shared" si="527"/>
        <v>75000</v>
      </c>
      <c r="HEW19" s="57"/>
      <c r="HEX19" s="57">
        <f t="shared" si="528"/>
        <v>75000</v>
      </c>
      <c r="HEY19" s="57">
        <f t="shared" si="529"/>
        <v>67500</v>
      </c>
      <c r="HEZ19" s="57">
        <f t="shared" si="530"/>
        <v>7500</v>
      </c>
      <c r="HFA19" s="56"/>
      <c r="HFB19" s="56"/>
      <c r="HFC19" s="56"/>
      <c r="HFD19" s="56"/>
      <c r="HFE19" s="61">
        <v>9</v>
      </c>
      <c r="HFF19" s="63" t="s">
        <v>141</v>
      </c>
      <c r="HFG19" s="55"/>
      <c r="HFH19" s="55"/>
      <c r="HFI19" s="56"/>
      <c r="HFJ19" s="56"/>
      <c r="HFK19" s="56"/>
      <c r="HFL19" s="56"/>
      <c r="HFM19" s="56"/>
      <c r="HFN19" s="56"/>
      <c r="HFO19" s="56"/>
      <c r="HFP19" s="56"/>
      <c r="HFQ19" s="56"/>
      <c r="HFR19" s="56"/>
      <c r="HFS19" s="56"/>
      <c r="HFT19" s="56"/>
      <c r="HFU19" s="56"/>
      <c r="HFV19" s="54" t="s">
        <v>247</v>
      </c>
      <c r="HFW19" s="57">
        <f t="shared" ref="HFW19:HHC19" si="531">HFY19</f>
        <v>300000</v>
      </c>
      <c r="HFX19" s="58"/>
      <c r="HFY19" s="57">
        <v>300000</v>
      </c>
      <c r="HFZ19" s="57">
        <f t="shared" ref="HFZ19:HHF19" si="532">HFY19</f>
        <v>300000</v>
      </c>
      <c r="HGA19" s="57"/>
      <c r="HGB19" s="57">
        <f t="shared" ref="HGB19:HHH19" si="533">HGC19+HGD19</f>
        <v>75000</v>
      </c>
      <c r="HGC19" s="57"/>
      <c r="HGD19" s="57">
        <f t="shared" ref="HGD19:HHJ19" si="534">HFW19*0.25</f>
        <v>75000</v>
      </c>
      <c r="HGE19" s="57">
        <f t="shared" ref="HGE19:HHK19" si="535">HGD19*90%</f>
        <v>67500</v>
      </c>
      <c r="HGF19" s="57">
        <f t="shared" ref="HGF19:HHL19" si="536">HGD19*10%</f>
        <v>7500</v>
      </c>
      <c r="HGG19" s="56"/>
      <c r="HGH19" s="56"/>
      <c r="HGI19" s="56"/>
      <c r="HGJ19" s="56"/>
      <c r="HGK19" s="61">
        <v>9</v>
      </c>
      <c r="HGL19" s="63" t="s">
        <v>141</v>
      </c>
      <c r="HGM19" s="55"/>
      <c r="HGN19" s="55"/>
      <c r="HGO19" s="56"/>
      <c r="HGP19" s="56"/>
      <c r="HGQ19" s="56"/>
      <c r="HGR19" s="56"/>
      <c r="HGS19" s="56"/>
      <c r="HGT19" s="56"/>
      <c r="HGU19" s="56"/>
      <c r="HGV19" s="56"/>
      <c r="HGW19" s="56"/>
      <c r="HGX19" s="56"/>
      <c r="HGY19" s="56"/>
      <c r="HGZ19" s="56"/>
      <c r="HHA19" s="56"/>
      <c r="HHB19" s="54" t="s">
        <v>247</v>
      </c>
      <c r="HHC19" s="57">
        <f t="shared" si="531"/>
        <v>300000</v>
      </c>
      <c r="HHD19" s="58"/>
      <c r="HHE19" s="57">
        <v>300000</v>
      </c>
      <c r="HHF19" s="57">
        <f t="shared" si="532"/>
        <v>300000</v>
      </c>
      <c r="HHG19" s="57"/>
      <c r="HHH19" s="57">
        <f t="shared" si="533"/>
        <v>75000</v>
      </c>
      <c r="HHI19" s="57"/>
      <c r="HHJ19" s="57">
        <f t="shared" si="534"/>
        <v>75000</v>
      </c>
      <c r="HHK19" s="57">
        <f t="shared" si="535"/>
        <v>67500</v>
      </c>
      <c r="HHL19" s="57">
        <f t="shared" si="536"/>
        <v>7500</v>
      </c>
      <c r="HHM19" s="56"/>
      <c r="HHN19" s="56"/>
      <c r="HHO19" s="56"/>
      <c r="HHP19" s="56"/>
      <c r="HHQ19" s="61">
        <v>9</v>
      </c>
      <c r="HHR19" s="63" t="s">
        <v>141</v>
      </c>
      <c r="HHS19" s="55"/>
      <c r="HHT19" s="55"/>
      <c r="HHU19" s="56"/>
      <c r="HHV19" s="56"/>
      <c r="HHW19" s="56"/>
      <c r="HHX19" s="56"/>
      <c r="HHY19" s="56"/>
      <c r="HHZ19" s="56"/>
      <c r="HIA19" s="56"/>
      <c r="HIB19" s="56"/>
      <c r="HIC19" s="56"/>
      <c r="HID19" s="56"/>
      <c r="HIE19" s="56"/>
      <c r="HIF19" s="56"/>
      <c r="HIG19" s="56"/>
      <c r="HIH19" s="54" t="s">
        <v>247</v>
      </c>
      <c r="HII19" s="57">
        <f t="shared" ref="HII19:HJO19" si="537">HIK19</f>
        <v>300000</v>
      </c>
      <c r="HIJ19" s="58"/>
      <c r="HIK19" s="57">
        <v>300000</v>
      </c>
      <c r="HIL19" s="57">
        <f t="shared" ref="HIL19:HJR19" si="538">HIK19</f>
        <v>300000</v>
      </c>
      <c r="HIM19" s="57"/>
      <c r="HIN19" s="57">
        <f t="shared" ref="HIN19:HJT19" si="539">HIO19+HIP19</f>
        <v>75000</v>
      </c>
      <c r="HIO19" s="57"/>
      <c r="HIP19" s="57">
        <f t="shared" ref="HIP19:HJV19" si="540">HII19*0.25</f>
        <v>75000</v>
      </c>
      <c r="HIQ19" s="57">
        <f t="shared" ref="HIQ19:HJW19" si="541">HIP19*90%</f>
        <v>67500</v>
      </c>
      <c r="HIR19" s="57">
        <f t="shared" ref="HIR19:HJX19" si="542">HIP19*10%</f>
        <v>7500</v>
      </c>
      <c r="HIS19" s="56"/>
      <c r="HIT19" s="56"/>
      <c r="HIU19" s="56"/>
      <c r="HIV19" s="56"/>
      <c r="HIW19" s="61">
        <v>9</v>
      </c>
      <c r="HIX19" s="63" t="s">
        <v>141</v>
      </c>
      <c r="HIY19" s="55"/>
      <c r="HIZ19" s="55"/>
      <c r="HJA19" s="56"/>
      <c r="HJB19" s="56"/>
      <c r="HJC19" s="56"/>
      <c r="HJD19" s="56"/>
      <c r="HJE19" s="56"/>
      <c r="HJF19" s="56"/>
      <c r="HJG19" s="56"/>
      <c r="HJH19" s="56"/>
      <c r="HJI19" s="56"/>
      <c r="HJJ19" s="56"/>
      <c r="HJK19" s="56"/>
      <c r="HJL19" s="56"/>
      <c r="HJM19" s="56"/>
      <c r="HJN19" s="54" t="s">
        <v>247</v>
      </c>
      <c r="HJO19" s="57">
        <f t="shared" si="537"/>
        <v>300000</v>
      </c>
      <c r="HJP19" s="58"/>
      <c r="HJQ19" s="57">
        <v>300000</v>
      </c>
      <c r="HJR19" s="57">
        <f t="shared" si="538"/>
        <v>300000</v>
      </c>
      <c r="HJS19" s="57"/>
      <c r="HJT19" s="57">
        <f t="shared" si="539"/>
        <v>75000</v>
      </c>
      <c r="HJU19" s="57"/>
      <c r="HJV19" s="57">
        <f t="shared" si="540"/>
        <v>75000</v>
      </c>
      <c r="HJW19" s="57">
        <f t="shared" si="541"/>
        <v>67500</v>
      </c>
      <c r="HJX19" s="57">
        <f t="shared" si="542"/>
        <v>7500</v>
      </c>
      <c r="HJY19" s="56"/>
      <c r="HJZ19" s="56"/>
      <c r="HKA19" s="56"/>
      <c r="HKB19" s="56"/>
      <c r="HKC19" s="61">
        <v>9</v>
      </c>
      <c r="HKD19" s="63" t="s">
        <v>141</v>
      </c>
      <c r="HKE19" s="55"/>
      <c r="HKF19" s="55"/>
      <c r="HKG19" s="56"/>
      <c r="HKH19" s="56"/>
      <c r="HKI19" s="56"/>
      <c r="HKJ19" s="56"/>
      <c r="HKK19" s="56"/>
      <c r="HKL19" s="56"/>
      <c r="HKM19" s="56"/>
      <c r="HKN19" s="56"/>
      <c r="HKO19" s="56"/>
      <c r="HKP19" s="56"/>
      <c r="HKQ19" s="56"/>
      <c r="HKR19" s="56"/>
      <c r="HKS19" s="56"/>
      <c r="HKT19" s="54" t="s">
        <v>247</v>
      </c>
      <c r="HKU19" s="57">
        <f t="shared" ref="HKU19:HMA19" si="543">HKW19</f>
        <v>300000</v>
      </c>
      <c r="HKV19" s="58"/>
      <c r="HKW19" s="57">
        <v>300000</v>
      </c>
      <c r="HKX19" s="57">
        <f t="shared" ref="HKX19:HMD19" si="544">HKW19</f>
        <v>300000</v>
      </c>
      <c r="HKY19" s="57"/>
      <c r="HKZ19" s="57">
        <f t="shared" ref="HKZ19:HMF19" si="545">HLA19+HLB19</f>
        <v>75000</v>
      </c>
      <c r="HLA19" s="57"/>
      <c r="HLB19" s="57">
        <f t="shared" ref="HLB19:HMH19" si="546">HKU19*0.25</f>
        <v>75000</v>
      </c>
      <c r="HLC19" s="57">
        <f t="shared" ref="HLC19:HMI19" si="547">HLB19*90%</f>
        <v>67500</v>
      </c>
      <c r="HLD19" s="57">
        <f t="shared" ref="HLD19:HMJ19" si="548">HLB19*10%</f>
        <v>7500</v>
      </c>
      <c r="HLE19" s="56"/>
      <c r="HLF19" s="56"/>
      <c r="HLG19" s="56"/>
      <c r="HLH19" s="56"/>
      <c r="HLI19" s="61">
        <v>9</v>
      </c>
      <c r="HLJ19" s="63" t="s">
        <v>141</v>
      </c>
      <c r="HLK19" s="55"/>
      <c r="HLL19" s="55"/>
      <c r="HLM19" s="56"/>
      <c r="HLN19" s="56"/>
      <c r="HLO19" s="56"/>
      <c r="HLP19" s="56"/>
      <c r="HLQ19" s="56"/>
      <c r="HLR19" s="56"/>
      <c r="HLS19" s="56"/>
      <c r="HLT19" s="56"/>
      <c r="HLU19" s="56"/>
      <c r="HLV19" s="56"/>
      <c r="HLW19" s="56"/>
      <c r="HLX19" s="56"/>
      <c r="HLY19" s="56"/>
      <c r="HLZ19" s="54" t="s">
        <v>247</v>
      </c>
      <c r="HMA19" s="57">
        <f t="shared" si="543"/>
        <v>300000</v>
      </c>
      <c r="HMB19" s="58"/>
      <c r="HMC19" s="57">
        <v>300000</v>
      </c>
      <c r="HMD19" s="57">
        <f t="shared" si="544"/>
        <v>300000</v>
      </c>
      <c r="HME19" s="57"/>
      <c r="HMF19" s="57">
        <f t="shared" si="545"/>
        <v>75000</v>
      </c>
      <c r="HMG19" s="57"/>
      <c r="HMH19" s="57">
        <f t="shared" si="546"/>
        <v>75000</v>
      </c>
      <c r="HMI19" s="57">
        <f t="shared" si="547"/>
        <v>67500</v>
      </c>
      <c r="HMJ19" s="57">
        <f t="shared" si="548"/>
        <v>7500</v>
      </c>
      <c r="HMK19" s="56"/>
      <c r="HML19" s="56"/>
      <c r="HMM19" s="56"/>
      <c r="HMN19" s="56"/>
      <c r="HMO19" s="61">
        <v>9</v>
      </c>
      <c r="HMP19" s="63" t="s">
        <v>141</v>
      </c>
      <c r="HMQ19" s="55"/>
      <c r="HMR19" s="55"/>
      <c r="HMS19" s="56"/>
      <c r="HMT19" s="56"/>
      <c r="HMU19" s="56"/>
      <c r="HMV19" s="56"/>
      <c r="HMW19" s="56"/>
      <c r="HMX19" s="56"/>
      <c r="HMY19" s="56"/>
      <c r="HMZ19" s="56"/>
      <c r="HNA19" s="56"/>
      <c r="HNB19" s="56"/>
      <c r="HNC19" s="56"/>
      <c r="HND19" s="56"/>
      <c r="HNE19" s="56"/>
      <c r="HNF19" s="54" t="s">
        <v>247</v>
      </c>
      <c r="HNG19" s="57">
        <f t="shared" ref="HNG19:HOM19" si="549">HNI19</f>
        <v>300000</v>
      </c>
      <c r="HNH19" s="58"/>
      <c r="HNI19" s="57">
        <v>300000</v>
      </c>
      <c r="HNJ19" s="57">
        <f t="shared" ref="HNJ19:HOP19" si="550">HNI19</f>
        <v>300000</v>
      </c>
      <c r="HNK19" s="57"/>
      <c r="HNL19" s="57">
        <f t="shared" ref="HNL19:HOR19" si="551">HNM19+HNN19</f>
        <v>75000</v>
      </c>
      <c r="HNM19" s="57"/>
      <c r="HNN19" s="57">
        <f t="shared" ref="HNN19:HOT19" si="552">HNG19*0.25</f>
        <v>75000</v>
      </c>
      <c r="HNO19" s="57">
        <f t="shared" ref="HNO19:HOU19" si="553">HNN19*90%</f>
        <v>67500</v>
      </c>
      <c r="HNP19" s="57">
        <f t="shared" ref="HNP19:HOV19" si="554">HNN19*10%</f>
        <v>7500</v>
      </c>
      <c r="HNQ19" s="56"/>
      <c r="HNR19" s="56"/>
      <c r="HNS19" s="56"/>
      <c r="HNT19" s="56"/>
      <c r="HNU19" s="61">
        <v>9</v>
      </c>
      <c r="HNV19" s="63" t="s">
        <v>141</v>
      </c>
      <c r="HNW19" s="55"/>
      <c r="HNX19" s="55"/>
      <c r="HNY19" s="56"/>
      <c r="HNZ19" s="56"/>
      <c r="HOA19" s="56"/>
      <c r="HOB19" s="56"/>
      <c r="HOC19" s="56"/>
      <c r="HOD19" s="56"/>
      <c r="HOE19" s="56"/>
      <c r="HOF19" s="56"/>
      <c r="HOG19" s="56"/>
      <c r="HOH19" s="56"/>
      <c r="HOI19" s="56"/>
      <c r="HOJ19" s="56"/>
      <c r="HOK19" s="56"/>
      <c r="HOL19" s="54" t="s">
        <v>247</v>
      </c>
      <c r="HOM19" s="57">
        <f t="shared" si="549"/>
        <v>300000</v>
      </c>
      <c r="HON19" s="58"/>
      <c r="HOO19" s="57">
        <v>300000</v>
      </c>
      <c r="HOP19" s="57">
        <f t="shared" si="550"/>
        <v>300000</v>
      </c>
      <c r="HOQ19" s="57"/>
      <c r="HOR19" s="57">
        <f t="shared" si="551"/>
        <v>75000</v>
      </c>
      <c r="HOS19" s="57"/>
      <c r="HOT19" s="57">
        <f t="shared" si="552"/>
        <v>75000</v>
      </c>
      <c r="HOU19" s="57">
        <f t="shared" si="553"/>
        <v>67500</v>
      </c>
      <c r="HOV19" s="57">
        <f t="shared" si="554"/>
        <v>7500</v>
      </c>
      <c r="HOW19" s="56"/>
      <c r="HOX19" s="56"/>
      <c r="HOY19" s="56"/>
      <c r="HOZ19" s="56"/>
      <c r="HPA19" s="61">
        <v>9</v>
      </c>
      <c r="HPB19" s="63" t="s">
        <v>141</v>
      </c>
      <c r="HPC19" s="55"/>
      <c r="HPD19" s="55"/>
      <c r="HPE19" s="56"/>
      <c r="HPF19" s="56"/>
      <c r="HPG19" s="56"/>
      <c r="HPH19" s="56"/>
      <c r="HPI19" s="56"/>
      <c r="HPJ19" s="56"/>
      <c r="HPK19" s="56"/>
      <c r="HPL19" s="56"/>
      <c r="HPM19" s="56"/>
      <c r="HPN19" s="56"/>
      <c r="HPO19" s="56"/>
      <c r="HPP19" s="56"/>
      <c r="HPQ19" s="56"/>
      <c r="HPR19" s="54" t="s">
        <v>247</v>
      </c>
      <c r="HPS19" s="57">
        <f t="shared" ref="HPS19:HQY19" si="555">HPU19</f>
        <v>300000</v>
      </c>
      <c r="HPT19" s="58"/>
      <c r="HPU19" s="57">
        <v>300000</v>
      </c>
      <c r="HPV19" s="57">
        <f t="shared" ref="HPV19:HRB19" si="556">HPU19</f>
        <v>300000</v>
      </c>
      <c r="HPW19" s="57"/>
      <c r="HPX19" s="57">
        <f t="shared" ref="HPX19:HRD19" si="557">HPY19+HPZ19</f>
        <v>75000</v>
      </c>
      <c r="HPY19" s="57"/>
      <c r="HPZ19" s="57">
        <f t="shared" ref="HPZ19:HRF19" si="558">HPS19*0.25</f>
        <v>75000</v>
      </c>
      <c r="HQA19" s="57">
        <f t="shared" ref="HQA19:HRG19" si="559">HPZ19*90%</f>
        <v>67500</v>
      </c>
      <c r="HQB19" s="57">
        <f t="shared" ref="HQB19:HRH19" si="560">HPZ19*10%</f>
        <v>7500</v>
      </c>
      <c r="HQC19" s="56"/>
      <c r="HQD19" s="56"/>
      <c r="HQE19" s="56"/>
      <c r="HQF19" s="56"/>
      <c r="HQG19" s="61">
        <v>9</v>
      </c>
      <c r="HQH19" s="63" t="s">
        <v>141</v>
      </c>
      <c r="HQI19" s="55"/>
      <c r="HQJ19" s="55"/>
      <c r="HQK19" s="56"/>
      <c r="HQL19" s="56"/>
      <c r="HQM19" s="56"/>
      <c r="HQN19" s="56"/>
      <c r="HQO19" s="56"/>
      <c r="HQP19" s="56"/>
      <c r="HQQ19" s="56"/>
      <c r="HQR19" s="56"/>
      <c r="HQS19" s="56"/>
      <c r="HQT19" s="56"/>
      <c r="HQU19" s="56"/>
      <c r="HQV19" s="56"/>
      <c r="HQW19" s="56"/>
      <c r="HQX19" s="54" t="s">
        <v>247</v>
      </c>
      <c r="HQY19" s="57">
        <f t="shared" si="555"/>
        <v>300000</v>
      </c>
      <c r="HQZ19" s="58"/>
      <c r="HRA19" s="57">
        <v>300000</v>
      </c>
      <c r="HRB19" s="57">
        <f t="shared" si="556"/>
        <v>300000</v>
      </c>
      <c r="HRC19" s="57"/>
      <c r="HRD19" s="57">
        <f t="shared" si="557"/>
        <v>75000</v>
      </c>
      <c r="HRE19" s="57"/>
      <c r="HRF19" s="57">
        <f t="shared" si="558"/>
        <v>75000</v>
      </c>
      <c r="HRG19" s="57">
        <f t="shared" si="559"/>
        <v>67500</v>
      </c>
      <c r="HRH19" s="57">
        <f t="shared" si="560"/>
        <v>7500</v>
      </c>
      <c r="HRI19" s="56"/>
      <c r="HRJ19" s="56"/>
      <c r="HRK19" s="56"/>
      <c r="HRL19" s="56"/>
      <c r="HRM19" s="61">
        <v>9</v>
      </c>
      <c r="HRN19" s="63" t="s">
        <v>141</v>
      </c>
      <c r="HRO19" s="55"/>
      <c r="HRP19" s="55"/>
      <c r="HRQ19" s="56"/>
      <c r="HRR19" s="56"/>
      <c r="HRS19" s="56"/>
      <c r="HRT19" s="56"/>
      <c r="HRU19" s="56"/>
      <c r="HRV19" s="56"/>
      <c r="HRW19" s="56"/>
      <c r="HRX19" s="56"/>
      <c r="HRY19" s="56"/>
      <c r="HRZ19" s="56"/>
      <c r="HSA19" s="56"/>
      <c r="HSB19" s="56"/>
      <c r="HSC19" s="56"/>
      <c r="HSD19" s="54" t="s">
        <v>247</v>
      </c>
      <c r="HSE19" s="57">
        <f t="shared" ref="HSE19:HTK19" si="561">HSG19</f>
        <v>300000</v>
      </c>
      <c r="HSF19" s="58"/>
      <c r="HSG19" s="57">
        <v>300000</v>
      </c>
      <c r="HSH19" s="57">
        <f t="shared" ref="HSH19:HTN19" si="562">HSG19</f>
        <v>300000</v>
      </c>
      <c r="HSI19" s="57"/>
      <c r="HSJ19" s="57">
        <f t="shared" ref="HSJ19:HTP19" si="563">HSK19+HSL19</f>
        <v>75000</v>
      </c>
      <c r="HSK19" s="57"/>
      <c r="HSL19" s="57">
        <f t="shared" ref="HSL19:HTR19" si="564">HSE19*0.25</f>
        <v>75000</v>
      </c>
      <c r="HSM19" s="57">
        <f t="shared" ref="HSM19:HTS19" si="565">HSL19*90%</f>
        <v>67500</v>
      </c>
      <c r="HSN19" s="57">
        <f t="shared" ref="HSN19:HTT19" si="566">HSL19*10%</f>
        <v>7500</v>
      </c>
      <c r="HSO19" s="56"/>
      <c r="HSP19" s="56"/>
      <c r="HSQ19" s="56"/>
      <c r="HSR19" s="56"/>
      <c r="HSS19" s="61">
        <v>9</v>
      </c>
      <c r="HST19" s="63" t="s">
        <v>141</v>
      </c>
      <c r="HSU19" s="55"/>
      <c r="HSV19" s="55"/>
      <c r="HSW19" s="56"/>
      <c r="HSX19" s="56"/>
      <c r="HSY19" s="56"/>
      <c r="HSZ19" s="56"/>
      <c r="HTA19" s="56"/>
      <c r="HTB19" s="56"/>
      <c r="HTC19" s="56"/>
      <c r="HTD19" s="56"/>
      <c r="HTE19" s="56"/>
      <c r="HTF19" s="56"/>
      <c r="HTG19" s="56"/>
      <c r="HTH19" s="56"/>
      <c r="HTI19" s="56"/>
      <c r="HTJ19" s="54" t="s">
        <v>247</v>
      </c>
      <c r="HTK19" s="57">
        <f t="shared" si="561"/>
        <v>300000</v>
      </c>
      <c r="HTL19" s="58"/>
      <c r="HTM19" s="57">
        <v>300000</v>
      </c>
      <c r="HTN19" s="57">
        <f t="shared" si="562"/>
        <v>300000</v>
      </c>
      <c r="HTO19" s="57"/>
      <c r="HTP19" s="57">
        <f t="shared" si="563"/>
        <v>75000</v>
      </c>
      <c r="HTQ19" s="57"/>
      <c r="HTR19" s="57">
        <f t="shared" si="564"/>
        <v>75000</v>
      </c>
      <c r="HTS19" s="57">
        <f t="shared" si="565"/>
        <v>67500</v>
      </c>
      <c r="HTT19" s="57">
        <f t="shared" si="566"/>
        <v>7500</v>
      </c>
      <c r="HTU19" s="56"/>
      <c r="HTV19" s="56"/>
      <c r="HTW19" s="56"/>
      <c r="HTX19" s="56"/>
      <c r="HTY19" s="61">
        <v>9</v>
      </c>
      <c r="HTZ19" s="63" t="s">
        <v>141</v>
      </c>
      <c r="HUA19" s="55"/>
      <c r="HUB19" s="55"/>
      <c r="HUC19" s="56"/>
      <c r="HUD19" s="56"/>
      <c r="HUE19" s="56"/>
      <c r="HUF19" s="56"/>
      <c r="HUG19" s="56"/>
      <c r="HUH19" s="56"/>
      <c r="HUI19" s="56"/>
      <c r="HUJ19" s="56"/>
      <c r="HUK19" s="56"/>
      <c r="HUL19" s="56"/>
      <c r="HUM19" s="56"/>
      <c r="HUN19" s="56"/>
      <c r="HUO19" s="56"/>
      <c r="HUP19" s="54" t="s">
        <v>247</v>
      </c>
      <c r="HUQ19" s="57">
        <f t="shared" ref="HUQ19:HVW19" si="567">HUS19</f>
        <v>300000</v>
      </c>
      <c r="HUR19" s="58"/>
      <c r="HUS19" s="57">
        <v>300000</v>
      </c>
      <c r="HUT19" s="57">
        <f t="shared" ref="HUT19:HVZ19" si="568">HUS19</f>
        <v>300000</v>
      </c>
      <c r="HUU19" s="57"/>
      <c r="HUV19" s="57">
        <f t="shared" ref="HUV19:HWB19" si="569">HUW19+HUX19</f>
        <v>75000</v>
      </c>
      <c r="HUW19" s="57"/>
      <c r="HUX19" s="57">
        <f t="shared" ref="HUX19:HWD19" si="570">HUQ19*0.25</f>
        <v>75000</v>
      </c>
      <c r="HUY19" s="57">
        <f t="shared" ref="HUY19:HWE19" si="571">HUX19*90%</f>
        <v>67500</v>
      </c>
      <c r="HUZ19" s="57">
        <f t="shared" ref="HUZ19:HWF19" si="572">HUX19*10%</f>
        <v>7500</v>
      </c>
      <c r="HVA19" s="56"/>
      <c r="HVB19" s="56"/>
      <c r="HVC19" s="56"/>
      <c r="HVD19" s="56"/>
      <c r="HVE19" s="61">
        <v>9</v>
      </c>
      <c r="HVF19" s="63" t="s">
        <v>141</v>
      </c>
      <c r="HVG19" s="55"/>
      <c r="HVH19" s="55"/>
      <c r="HVI19" s="56"/>
      <c r="HVJ19" s="56"/>
      <c r="HVK19" s="56"/>
      <c r="HVL19" s="56"/>
      <c r="HVM19" s="56"/>
      <c r="HVN19" s="56"/>
      <c r="HVO19" s="56"/>
      <c r="HVP19" s="56"/>
      <c r="HVQ19" s="56"/>
      <c r="HVR19" s="56"/>
      <c r="HVS19" s="56"/>
      <c r="HVT19" s="56"/>
      <c r="HVU19" s="56"/>
      <c r="HVV19" s="54" t="s">
        <v>247</v>
      </c>
      <c r="HVW19" s="57">
        <f t="shared" si="567"/>
        <v>300000</v>
      </c>
      <c r="HVX19" s="58"/>
      <c r="HVY19" s="57">
        <v>300000</v>
      </c>
      <c r="HVZ19" s="57">
        <f t="shared" si="568"/>
        <v>300000</v>
      </c>
      <c r="HWA19" s="57"/>
      <c r="HWB19" s="57">
        <f t="shared" si="569"/>
        <v>75000</v>
      </c>
      <c r="HWC19" s="57"/>
      <c r="HWD19" s="57">
        <f t="shared" si="570"/>
        <v>75000</v>
      </c>
      <c r="HWE19" s="57">
        <f t="shared" si="571"/>
        <v>67500</v>
      </c>
      <c r="HWF19" s="57">
        <f t="shared" si="572"/>
        <v>7500</v>
      </c>
      <c r="HWG19" s="56"/>
      <c r="HWH19" s="56"/>
      <c r="HWI19" s="56"/>
      <c r="HWJ19" s="56"/>
      <c r="HWK19" s="61">
        <v>9</v>
      </c>
      <c r="HWL19" s="63" t="s">
        <v>141</v>
      </c>
      <c r="HWM19" s="55"/>
      <c r="HWN19" s="55"/>
      <c r="HWO19" s="56"/>
      <c r="HWP19" s="56"/>
      <c r="HWQ19" s="56"/>
      <c r="HWR19" s="56"/>
      <c r="HWS19" s="56"/>
      <c r="HWT19" s="56"/>
      <c r="HWU19" s="56"/>
      <c r="HWV19" s="56"/>
      <c r="HWW19" s="56"/>
      <c r="HWX19" s="56"/>
      <c r="HWY19" s="56"/>
      <c r="HWZ19" s="56"/>
      <c r="HXA19" s="56"/>
      <c r="HXB19" s="54" t="s">
        <v>247</v>
      </c>
      <c r="HXC19" s="57">
        <f t="shared" ref="HXC19:HYI19" si="573">HXE19</f>
        <v>300000</v>
      </c>
      <c r="HXD19" s="58"/>
      <c r="HXE19" s="57">
        <v>300000</v>
      </c>
      <c r="HXF19" s="57">
        <f t="shared" ref="HXF19:HYL19" si="574">HXE19</f>
        <v>300000</v>
      </c>
      <c r="HXG19" s="57"/>
      <c r="HXH19" s="57">
        <f t="shared" ref="HXH19:HYN19" si="575">HXI19+HXJ19</f>
        <v>75000</v>
      </c>
      <c r="HXI19" s="57"/>
      <c r="HXJ19" s="57">
        <f t="shared" ref="HXJ19:HYP19" si="576">HXC19*0.25</f>
        <v>75000</v>
      </c>
      <c r="HXK19" s="57">
        <f t="shared" ref="HXK19:HYQ19" si="577">HXJ19*90%</f>
        <v>67500</v>
      </c>
      <c r="HXL19" s="57">
        <f t="shared" ref="HXL19:HYR19" si="578">HXJ19*10%</f>
        <v>7500</v>
      </c>
      <c r="HXM19" s="56"/>
      <c r="HXN19" s="56"/>
      <c r="HXO19" s="56"/>
      <c r="HXP19" s="56"/>
      <c r="HXQ19" s="61">
        <v>9</v>
      </c>
      <c r="HXR19" s="63" t="s">
        <v>141</v>
      </c>
      <c r="HXS19" s="55"/>
      <c r="HXT19" s="55"/>
      <c r="HXU19" s="56"/>
      <c r="HXV19" s="56"/>
      <c r="HXW19" s="56"/>
      <c r="HXX19" s="56"/>
      <c r="HXY19" s="56"/>
      <c r="HXZ19" s="56"/>
      <c r="HYA19" s="56"/>
      <c r="HYB19" s="56"/>
      <c r="HYC19" s="56"/>
      <c r="HYD19" s="56"/>
      <c r="HYE19" s="56"/>
      <c r="HYF19" s="56"/>
      <c r="HYG19" s="56"/>
      <c r="HYH19" s="54" t="s">
        <v>247</v>
      </c>
      <c r="HYI19" s="57">
        <f t="shared" si="573"/>
        <v>300000</v>
      </c>
      <c r="HYJ19" s="58"/>
      <c r="HYK19" s="57">
        <v>300000</v>
      </c>
      <c r="HYL19" s="57">
        <f t="shared" si="574"/>
        <v>300000</v>
      </c>
      <c r="HYM19" s="57"/>
      <c r="HYN19" s="57">
        <f t="shared" si="575"/>
        <v>75000</v>
      </c>
      <c r="HYO19" s="57"/>
      <c r="HYP19" s="57">
        <f t="shared" si="576"/>
        <v>75000</v>
      </c>
      <c r="HYQ19" s="57">
        <f t="shared" si="577"/>
        <v>67500</v>
      </c>
      <c r="HYR19" s="57">
        <f t="shared" si="578"/>
        <v>7500</v>
      </c>
      <c r="HYS19" s="56"/>
      <c r="HYT19" s="56"/>
      <c r="HYU19" s="56"/>
      <c r="HYV19" s="56"/>
      <c r="HYW19" s="61">
        <v>9</v>
      </c>
      <c r="HYX19" s="63" t="s">
        <v>141</v>
      </c>
      <c r="HYY19" s="55"/>
      <c r="HYZ19" s="55"/>
      <c r="HZA19" s="56"/>
      <c r="HZB19" s="56"/>
      <c r="HZC19" s="56"/>
      <c r="HZD19" s="56"/>
      <c r="HZE19" s="56"/>
      <c r="HZF19" s="56"/>
      <c r="HZG19" s="56"/>
      <c r="HZH19" s="56"/>
      <c r="HZI19" s="56"/>
      <c r="HZJ19" s="56"/>
      <c r="HZK19" s="56"/>
      <c r="HZL19" s="56"/>
      <c r="HZM19" s="56"/>
      <c r="HZN19" s="54" t="s">
        <v>247</v>
      </c>
      <c r="HZO19" s="57">
        <f t="shared" ref="HZO19:IAU19" si="579">HZQ19</f>
        <v>300000</v>
      </c>
      <c r="HZP19" s="58"/>
      <c r="HZQ19" s="57">
        <v>300000</v>
      </c>
      <c r="HZR19" s="57">
        <f t="shared" ref="HZR19:IAX19" si="580">HZQ19</f>
        <v>300000</v>
      </c>
      <c r="HZS19" s="57"/>
      <c r="HZT19" s="57">
        <f t="shared" ref="HZT19:IAZ19" si="581">HZU19+HZV19</f>
        <v>75000</v>
      </c>
      <c r="HZU19" s="57"/>
      <c r="HZV19" s="57">
        <f t="shared" ref="HZV19:IBB19" si="582">HZO19*0.25</f>
        <v>75000</v>
      </c>
      <c r="HZW19" s="57">
        <f t="shared" ref="HZW19:IBC19" si="583">HZV19*90%</f>
        <v>67500</v>
      </c>
      <c r="HZX19" s="57">
        <f t="shared" ref="HZX19:IBD19" si="584">HZV19*10%</f>
        <v>7500</v>
      </c>
      <c r="HZY19" s="56"/>
      <c r="HZZ19" s="56"/>
      <c r="IAA19" s="56"/>
      <c r="IAB19" s="56"/>
      <c r="IAC19" s="61">
        <v>9</v>
      </c>
      <c r="IAD19" s="63" t="s">
        <v>141</v>
      </c>
      <c r="IAE19" s="55"/>
      <c r="IAF19" s="55"/>
      <c r="IAG19" s="56"/>
      <c r="IAH19" s="56"/>
      <c r="IAI19" s="56"/>
      <c r="IAJ19" s="56"/>
      <c r="IAK19" s="56"/>
      <c r="IAL19" s="56"/>
      <c r="IAM19" s="56"/>
      <c r="IAN19" s="56"/>
      <c r="IAO19" s="56"/>
      <c r="IAP19" s="56"/>
      <c r="IAQ19" s="56"/>
      <c r="IAR19" s="56"/>
      <c r="IAS19" s="56"/>
      <c r="IAT19" s="54" t="s">
        <v>247</v>
      </c>
      <c r="IAU19" s="57">
        <f t="shared" si="579"/>
        <v>300000</v>
      </c>
      <c r="IAV19" s="58"/>
      <c r="IAW19" s="57">
        <v>300000</v>
      </c>
      <c r="IAX19" s="57">
        <f t="shared" si="580"/>
        <v>300000</v>
      </c>
      <c r="IAY19" s="57"/>
      <c r="IAZ19" s="57">
        <f t="shared" si="581"/>
        <v>75000</v>
      </c>
      <c r="IBA19" s="57"/>
      <c r="IBB19" s="57">
        <f t="shared" si="582"/>
        <v>75000</v>
      </c>
      <c r="IBC19" s="57">
        <f t="shared" si="583"/>
        <v>67500</v>
      </c>
      <c r="IBD19" s="57">
        <f t="shared" si="584"/>
        <v>7500</v>
      </c>
      <c r="IBE19" s="56"/>
      <c r="IBF19" s="56"/>
      <c r="IBG19" s="56"/>
      <c r="IBH19" s="56"/>
      <c r="IBI19" s="61">
        <v>9</v>
      </c>
      <c r="IBJ19" s="63" t="s">
        <v>141</v>
      </c>
      <c r="IBK19" s="55"/>
      <c r="IBL19" s="55"/>
      <c r="IBM19" s="56"/>
      <c r="IBN19" s="56"/>
      <c r="IBO19" s="56"/>
      <c r="IBP19" s="56"/>
      <c r="IBQ19" s="56"/>
      <c r="IBR19" s="56"/>
      <c r="IBS19" s="56"/>
      <c r="IBT19" s="56"/>
      <c r="IBU19" s="56"/>
      <c r="IBV19" s="56"/>
      <c r="IBW19" s="56"/>
      <c r="IBX19" s="56"/>
      <c r="IBY19" s="56"/>
      <c r="IBZ19" s="54" t="s">
        <v>247</v>
      </c>
      <c r="ICA19" s="57">
        <f t="shared" ref="ICA19:IDG19" si="585">ICC19</f>
        <v>300000</v>
      </c>
      <c r="ICB19" s="58"/>
      <c r="ICC19" s="57">
        <v>300000</v>
      </c>
      <c r="ICD19" s="57">
        <f t="shared" ref="ICD19:IDJ19" si="586">ICC19</f>
        <v>300000</v>
      </c>
      <c r="ICE19" s="57"/>
      <c r="ICF19" s="57">
        <f t="shared" ref="ICF19:IDL19" si="587">ICG19+ICH19</f>
        <v>75000</v>
      </c>
      <c r="ICG19" s="57"/>
      <c r="ICH19" s="57">
        <f t="shared" ref="ICH19:IDN19" si="588">ICA19*0.25</f>
        <v>75000</v>
      </c>
      <c r="ICI19" s="57">
        <f t="shared" ref="ICI19:IDO19" si="589">ICH19*90%</f>
        <v>67500</v>
      </c>
      <c r="ICJ19" s="57">
        <f t="shared" ref="ICJ19:IDP19" si="590">ICH19*10%</f>
        <v>7500</v>
      </c>
      <c r="ICK19" s="56"/>
      <c r="ICL19" s="56"/>
      <c r="ICM19" s="56"/>
      <c r="ICN19" s="56"/>
      <c r="ICO19" s="61">
        <v>9</v>
      </c>
      <c r="ICP19" s="63" t="s">
        <v>141</v>
      </c>
      <c r="ICQ19" s="55"/>
      <c r="ICR19" s="55"/>
      <c r="ICS19" s="56"/>
      <c r="ICT19" s="56"/>
      <c r="ICU19" s="56"/>
      <c r="ICV19" s="56"/>
      <c r="ICW19" s="56"/>
      <c r="ICX19" s="56"/>
      <c r="ICY19" s="56"/>
      <c r="ICZ19" s="56"/>
      <c r="IDA19" s="56"/>
      <c r="IDB19" s="56"/>
      <c r="IDC19" s="56"/>
      <c r="IDD19" s="56"/>
      <c r="IDE19" s="56"/>
      <c r="IDF19" s="54" t="s">
        <v>247</v>
      </c>
      <c r="IDG19" s="57">
        <f t="shared" si="585"/>
        <v>300000</v>
      </c>
      <c r="IDH19" s="58"/>
      <c r="IDI19" s="57">
        <v>300000</v>
      </c>
      <c r="IDJ19" s="57">
        <f t="shared" si="586"/>
        <v>300000</v>
      </c>
      <c r="IDK19" s="57"/>
      <c r="IDL19" s="57">
        <f t="shared" si="587"/>
        <v>75000</v>
      </c>
      <c r="IDM19" s="57"/>
      <c r="IDN19" s="57">
        <f t="shared" si="588"/>
        <v>75000</v>
      </c>
      <c r="IDO19" s="57">
        <f t="shared" si="589"/>
        <v>67500</v>
      </c>
      <c r="IDP19" s="57">
        <f t="shared" si="590"/>
        <v>7500</v>
      </c>
      <c r="IDQ19" s="56"/>
      <c r="IDR19" s="56"/>
      <c r="IDS19" s="56"/>
      <c r="IDT19" s="56"/>
      <c r="IDU19" s="61">
        <v>9</v>
      </c>
      <c r="IDV19" s="63" t="s">
        <v>141</v>
      </c>
      <c r="IDW19" s="55"/>
      <c r="IDX19" s="55"/>
      <c r="IDY19" s="56"/>
      <c r="IDZ19" s="56"/>
      <c r="IEA19" s="56"/>
      <c r="IEB19" s="56"/>
      <c r="IEC19" s="56"/>
      <c r="IED19" s="56"/>
      <c r="IEE19" s="56"/>
      <c r="IEF19" s="56"/>
      <c r="IEG19" s="56"/>
      <c r="IEH19" s="56"/>
      <c r="IEI19" s="56"/>
      <c r="IEJ19" s="56"/>
      <c r="IEK19" s="56"/>
      <c r="IEL19" s="54" t="s">
        <v>247</v>
      </c>
      <c r="IEM19" s="57">
        <f t="shared" ref="IEM19:IFS19" si="591">IEO19</f>
        <v>300000</v>
      </c>
      <c r="IEN19" s="58"/>
      <c r="IEO19" s="57">
        <v>300000</v>
      </c>
      <c r="IEP19" s="57">
        <f t="shared" ref="IEP19:IFV19" si="592">IEO19</f>
        <v>300000</v>
      </c>
      <c r="IEQ19" s="57"/>
      <c r="IER19" s="57">
        <f t="shared" ref="IER19:IFX19" si="593">IES19+IET19</f>
        <v>75000</v>
      </c>
      <c r="IES19" s="57"/>
      <c r="IET19" s="57">
        <f t="shared" ref="IET19:IFZ19" si="594">IEM19*0.25</f>
        <v>75000</v>
      </c>
      <c r="IEU19" s="57">
        <f t="shared" ref="IEU19:IGA19" si="595">IET19*90%</f>
        <v>67500</v>
      </c>
      <c r="IEV19" s="57">
        <f t="shared" ref="IEV19:IGB19" si="596">IET19*10%</f>
        <v>7500</v>
      </c>
      <c r="IEW19" s="56"/>
      <c r="IEX19" s="56"/>
      <c r="IEY19" s="56"/>
      <c r="IEZ19" s="56"/>
      <c r="IFA19" s="61">
        <v>9</v>
      </c>
      <c r="IFB19" s="63" t="s">
        <v>141</v>
      </c>
      <c r="IFC19" s="55"/>
      <c r="IFD19" s="55"/>
      <c r="IFE19" s="56"/>
      <c r="IFF19" s="56"/>
      <c r="IFG19" s="56"/>
      <c r="IFH19" s="56"/>
      <c r="IFI19" s="56"/>
      <c r="IFJ19" s="56"/>
      <c r="IFK19" s="56"/>
      <c r="IFL19" s="56"/>
      <c r="IFM19" s="56"/>
      <c r="IFN19" s="56"/>
      <c r="IFO19" s="56"/>
      <c r="IFP19" s="56"/>
      <c r="IFQ19" s="56"/>
      <c r="IFR19" s="54" t="s">
        <v>247</v>
      </c>
      <c r="IFS19" s="57">
        <f t="shared" si="591"/>
        <v>300000</v>
      </c>
      <c r="IFT19" s="58"/>
      <c r="IFU19" s="57">
        <v>300000</v>
      </c>
      <c r="IFV19" s="57">
        <f t="shared" si="592"/>
        <v>300000</v>
      </c>
      <c r="IFW19" s="57"/>
      <c r="IFX19" s="57">
        <f t="shared" si="593"/>
        <v>75000</v>
      </c>
      <c r="IFY19" s="57"/>
      <c r="IFZ19" s="57">
        <f t="shared" si="594"/>
        <v>75000</v>
      </c>
      <c r="IGA19" s="57">
        <f t="shared" si="595"/>
        <v>67500</v>
      </c>
      <c r="IGB19" s="57">
        <f t="shared" si="596"/>
        <v>7500</v>
      </c>
      <c r="IGC19" s="56"/>
      <c r="IGD19" s="56"/>
      <c r="IGE19" s="56"/>
      <c r="IGF19" s="56"/>
      <c r="IGG19" s="61">
        <v>9</v>
      </c>
      <c r="IGH19" s="63" t="s">
        <v>141</v>
      </c>
      <c r="IGI19" s="55"/>
      <c r="IGJ19" s="55"/>
      <c r="IGK19" s="56"/>
      <c r="IGL19" s="56"/>
      <c r="IGM19" s="56"/>
      <c r="IGN19" s="56"/>
      <c r="IGO19" s="56"/>
      <c r="IGP19" s="56"/>
      <c r="IGQ19" s="56"/>
      <c r="IGR19" s="56"/>
      <c r="IGS19" s="56"/>
      <c r="IGT19" s="56"/>
      <c r="IGU19" s="56"/>
      <c r="IGV19" s="56"/>
      <c r="IGW19" s="56"/>
      <c r="IGX19" s="54" t="s">
        <v>247</v>
      </c>
      <c r="IGY19" s="57">
        <f t="shared" ref="IGY19:IIE19" si="597">IHA19</f>
        <v>300000</v>
      </c>
      <c r="IGZ19" s="58"/>
      <c r="IHA19" s="57">
        <v>300000</v>
      </c>
      <c r="IHB19" s="57">
        <f t="shared" ref="IHB19:IIH19" si="598">IHA19</f>
        <v>300000</v>
      </c>
      <c r="IHC19" s="57"/>
      <c r="IHD19" s="57">
        <f t="shared" ref="IHD19:IIJ19" si="599">IHE19+IHF19</f>
        <v>75000</v>
      </c>
      <c r="IHE19" s="57"/>
      <c r="IHF19" s="57">
        <f t="shared" ref="IHF19:IIL19" si="600">IGY19*0.25</f>
        <v>75000</v>
      </c>
      <c r="IHG19" s="57">
        <f t="shared" ref="IHG19:IIM19" si="601">IHF19*90%</f>
        <v>67500</v>
      </c>
      <c r="IHH19" s="57">
        <f t="shared" ref="IHH19:IIN19" si="602">IHF19*10%</f>
        <v>7500</v>
      </c>
      <c r="IHI19" s="56"/>
      <c r="IHJ19" s="56"/>
      <c r="IHK19" s="56"/>
      <c r="IHL19" s="56"/>
      <c r="IHM19" s="61">
        <v>9</v>
      </c>
      <c r="IHN19" s="63" t="s">
        <v>141</v>
      </c>
      <c r="IHO19" s="55"/>
      <c r="IHP19" s="55"/>
      <c r="IHQ19" s="56"/>
      <c r="IHR19" s="56"/>
      <c r="IHS19" s="56"/>
      <c r="IHT19" s="56"/>
      <c r="IHU19" s="56"/>
      <c r="IHV19" s="56"/>
      <c r="IHW19" s="56"/>
      <c r="IHX19" s="56"/>
      <c r="IHY19" s="56"/>
      <c r="IHZ19" s="56"/>
      <c r="IIA19" s="56"/>
      <c r="IIB19" s="56"/>
      <c r="IIC19" s="56"/>
      <c r="IID19" s="54" t="s">
        <v>247</v>
      </c>
      <c r="IIE19" s="57">
        <f t="shared" si="597"/>
        <v>300000</v>
      </c>
      <c r="IIF19" s="58"/>
      <c r="IIG19" s="57">
        <v>300000</v>
      </c>
      <c r="IIH19" s="57">
        <f t="shared" si="598"/>
        <v>300000</v>
      </c>
      <c r="III19" s="57"/>
      <c r="IIJ19" s="57">
        <f t="shared" si="599"/>
        <v>75000</v>
      </c>
      <c r="IIK19" s="57"/>
      <c r="IIL19" s="57">
        <f t="shared" si="600"/>
        <v>75000</v>
      </c>
      <c r="IIM19" s="57">
        <f t="shared" si="601"/>
        <v>67500</v>
      </c>
      <c r="IIN19" s="57">
        <f t="shared" si="602"/>
        <v>7500</v>
      </c>
      <c r="IIO19" s="56"/>
      <c r="IIP19" s="56"/>
      <c r="IIQ19" s="56"/>
      <c r="IIR19" s="56"/>
      <c r="IIS19" s="61">
        <v>9</v>
      </c>
      <c r="IIT19" s="63" t="s">
        <v>141</v>
      </c>
      <c r="IIU19" s="55"/>
      <c r="IIV19" s="55"/>
      <c r="IIW19" s="56"/>
      <c r="IIX19" s="56"/>
      <c r="IIY19" s="56"/>
      <c r="IIZ19" s="56"/>
      <c r="IJA19" s="56"/>
      <c r="IJB19" s="56"/>
      <c r="IJC19" s="56"/>
      <c r="IJD19" s="56"/>
      <c r="IJE19" s="56"/>
      <c r="IJF19" s="56"/>
      <c r="IJG19" s="56"/>
      <c r="IJH19" s="56"/>
      <c r="IJI19" s="56"/>
      <c r="IJJ19" s="54" t="s">
        <v>247</v>
      </c>
      <c r="IJK19" s="57">
        <f t="shared" ref="IJK19:IKQ19" si="603">IJM19</f>
        <v>300000</v>
      </c>
      <c r="IJL19" s="58"/>
      <c r="IJM19" s="57">
        <v>300000</v>
      </c>
      <c r="IJN19" s="57">
        <f t="shared" ref="IJN19:IKT19" si="604">IJM19</f>
        <v>300000</v>
      </c>
      <c r="IJO19" s="57"/>
      <c r="IJP19" s="57">
        <f t="shared" ref="IJP19:IKV19" si="605">IJQ19+IJR19</f>
        <v>75000</v>
      </c>
      <c r="IJQ19" s="57"/>
      <c r="IJR19" s="57">
        <f t="shared" ref="IJR19:IKX19" si="606">IJK19*0.25</f>
        <v>75000</v>
      </c>
      <c r="IJS19" s="57">
        <f t="shared" ref="IJS19:IKY19" si="607">IJR19*90%</f>
        <v>67500</v>
      </c>
      <c r="IJT19" s="57">
        <f t="shared" ref="IJT19:IKZ19" si="608">IJR19*10%</f>
        <v>7500</v>
      </c>
      <c r="IJU19" s="56"/>
      <c r="IJV19" s="56"/>
      <c r="IJW19" s="56"/>
      <c r="IJX19" s="56"/>
      <c r="IJY19" s="61">
        <v>9</v>
      </c>
      <c r="IJZ19" s="63" t="s">
        <v>141</v>
      </c>
      <c r="IKA19" s="55"/>
      <c r="IKB19" s="55"/>
      <c r="IKC19" s="56"/>
      <c r="IKD19" s="56"/>
      <c r="IKE19" s="56"/>
      <c r="IKF19" s="56"/>
      <c r="IKG19" s="56"/>
      <c r="IKH19" s="56"/>
      <c r="IKI19" s="56"/>
      <c r="IKJ19" s="56"/>
      <c r="IKK19" s="56"/>
      <c r="IKL19" s="56"/>
      <c r="IKM19" s="56"/>
      <c r="IKN19" s="56"/>
      <c r="IKO19" s="56"/>
      <c r="IKP19" s="54" t="s">
        <v>247</v>
      </c>
      <c r="IKQ19" s="57">
        <f t="shared" si="603"/>
        <v>300000</v>
      </c>
      <c r="IKR19" s="58"/>
      <c r="IKS19" s="57">
        <v>300000</v>
      </c>
      <c r="IKT19" s="57">
        <f t="shared" si="604"/>
        <v>300000</v>
      </c>
      <c r="IKU19" s="57"/>
      <c r="IKV19" s="57">
        <f t="shared" si="605"/>
        <v>75000</v>
      </c>
      <c r="IKW19" s="57"/>
      <c r="IKX19" s="57">
        <f t="shared" si="606"/>
        <v>75000</v>
      </c>
      <c r="IKY19" s="57">
        <f t="shared" si="607"/>
        <v>67500</v>
      </c>
      <c r="IKZ19" s="57">
        <f t="shared" si="608"/>
        <v>7500</v>
      </c>
      <c r="ILA19" s="56"/>
      <c r="ILB19" s="56"/>
      <c r="ILC19" s="56"/>
      <c r="ILD19" s="56"/>
      <c r="ILE19" s="61">
        <v>9</v>
      </c>
      <c r="ILF19" s="63" t="s">
        <v>141</v>
      </c>
      <c r="ILG19" s="55"/>
      <c r="ILH19" s="55"/>
      <c r="ILI19" s="56"/>
      <c r="ILJ19" s="56"/>
      <c r="ILK19" s="56"/>
      <c r="ILL19" s="56"/>
      <c r="ILM19" s="56"/>
      <c r="ILN19" s="56"/>
      <c r="ILO19" s="56"/>
      <c r="ILP19" s="56"/>
      <c r="ILQ19" s="56"/>
      <c r="ILR19" s="56"/>
      <c r="ILS19" s="56"/>
      <c r="ILT19" s="56"/>
      <c r="ILU19" s="56"/>
      <c r="ILV19" s="54" t="s">
        <v>247</v>
      </c>
      <c r="ILW19" s="57">
        <f t="shared" ref="ILW19:INC19" si="609">ILY19</f>
        <v>300000</v>
      </c>
      <c r="ILX19" s="58"/>
      <c r="ILY19" s="57">
        <v>300000</v>
      </c>
      <c r="ILZ19" s="57">
        <f t="shared" ref="ILZ19:INF19" si="610">ILY19</f>
        <v>300000</v>
      </c>
      <c r="IMA19" s="57"/>
      <c r="IMB19" s="57">
        <f t="shared" ref="IMB19:INH19" si="611">IMC19+IMD19</f>
        <v>75000</v>
      </c>
      <c r="IMC19" s="57"/>
      <c r="IMD19" s="57">
        <f t="shared" ref="IMD19:INJ19" si="612">ILW19*0.25</f>
        <v>75000</v>
      </c>
      <c r="IME19" s="57">
        <f t="shared" ref="IME19:INK19" si="613">IMD19*90%</f>
        <v>67500</v>
      </c>
      <c r="IMF19" s="57">
        <f t="shared" ref="IMF19:INL19" si="614">IMD19*10%</f>
        <v>7500</v>
      </c>
      <c r="IMG19" s="56"/>
      <c r="IMH19" s="56"/>
      <c r="IMI19" s="56"/>
      <c r="IMJ19" s="56"/>
      <c r="IMK19" s="61">
        <v>9</v>
      </c>
      <c r="IML19" s="63" t="s">
        <v>141</v>
      </c>
      <c r="IMM19" s="55"/>
      <c r="IMN19" s="55"/>
      <c r="IMO19" s="56"/>
      <c r="IMP19" s="56"/>
      <c r="IMQ19" s="56"/>
      <c r="IMR19" s="56"/>
      <c r="IMS19" s="56"/>
      <c r="IMT19" s="56"/>
      <c r="IMU19" s="56"/>
      <c r="IMV19" s="56"/>
      <c r="IMW19" s="56"/>
      <c r="IMX19" s="56"/>
      <c r="IMY19" s="56"/>
      <c r="IMZ19" s="56"/>
      <c r="INA19" s="56"/>
      <c r="INB19" s="54" t="s">
        <v>247</v>
      </c>
      <c r="INC19" s="57">
        <f t="shared" si="609"/>
        <v>300000</v>
      </c>
      <c r="IND19" s="58"/>
      <c r="INE19" s="57">
        <v>300000</v>
      </c>
      <c r="INF19" s="57">
        <f t="shared" si="610"/>
        <v>300000</v>
      </c>
      <c r="ING19" s="57"/>
      <c r="INH19" s="57">
        <f t="shared" si="611"/>
        <v>75000</v>
      </c>
      <c r="INI19" s="57"/>
      <c r="INJ19" s="57">
        <f t="shared" si="612"/>
        <v>75000</v>
      </c>
      <c r="INK19" s="57">
        <f t="shared" si="613"/>
        <v>67500</v>
      </c>
      <c r="INL19" s="57">
        <f t="shared" si="614"/>
        <v>7500</v>
      </c>
      <c r="INM19" s="56"/>
      <c r="INN19" s="56"/>
      <c r="INO19" s="56"/>
      <c r="INP19" s="56"/>
      <c r="INQ19" s="61">
        <v>9</v>
      </c>
      <c r="INR19" s="63" t="s">
        <v>141</v>
      </c>
      <c r="INS19" s="55"/>
      <c r="INT19" s="55"/>
      <c r="INU19" s="56"/>
      <c r="INV19" s="56"/>
      <c r="INW19" s="56"/>
      <c r="INX19" s="56"/>
      <c r="INY19" s="56"/>
      <c r="INZ19" s="56"/>
      <c r="IOA19" s="56"/>
      <c r="IOB19" s="56"/>
      <c r="IOC19" s="56"/>
      <c r="IOD19" s="56"/>
      <c r="IOE19" s="56"/>
      <c r="IOF19" s="56"/>
      <c r="IOG19" s="56"/>
      <c r="IOH19" s="54" t="s">
        <v>247</v>
      </c>
      <c r="IOI19" s="57">
        <f t="shared" ref="IOI19:IPO19" si="615">IOK19</f>
        <v>300000</v>
      </c>
      <c r="IOJ19" s="58"/>
      <c r="IOK19" s="57">
        <v>300000</v>
      </c>
      <c r="IOL19" s="57">
        <f t="shared" ref="IOL19:IPR19" si="616">IOK19</f>
        <v>300000</v>
      </c>
      <c r="IOM19" s="57"/>
      <c r="ION19" s="57">
        <f t="shared" ref="ION19:IPT19" si="617">IOO19+IOP19</f>
        <v>75000</v>
      </c>
      <c r="IOO19" s="57"/>
      <c r="IOP19" s="57">
        <f t="shared" ref="IOP19:IPV19" si="618">IOI19*0.25</f>
        <v>75000</v>
      </c>
      <c r="IOQ19" s="57">
        <f t="shared" ref="IOQ19:IPW19" si="619">IOP19*90%</f>
        <v>67500</v>
      </c>
      <c r="IOR19" s="57">
        <f t="shared" ref="IOR19:IPX19" si="620">IOP19*10%</f>
        <v>7500</v>
      </c>
      <c r="IOS19" s="56"/>
      <c r="IOT19" s="56"/>
      <c r="IOU19" s="56"/>
      <c r="IOV19" s="56"/>
      <c r="IOW19" s="61">
        <v>9</v>
      </c>
      <c r="IOX19" s="63" t="s">
        <v>141</v>
      </c>
      <c r="IOY19" s="55"/>
      <c r="IOZ19" s="55"/>
      <c r="IPA19" s="56"/>
      <c r="IPB19" s="56"/>
      <c r="IPC19" s="56"/>
      <c r="IPD19" s="56"/>
      <c r="IPE19" s="56"/>
      <c r="IPF19" s="56"/>
      <c r="IPG19" s="56"/>
      <c r="IPH19" s="56"/>
      <c r="IPI19" s="56"/>
      <c r="IPJ19" s="56"/>
      <c r="IPK19" s="56"/>
      <c r="IPL19" s="56"/>
      <c r="IPM19" s="56"/>
      <c r="IPN19" s="54" t="s">
        <v>247</v>
      </c>
      <c r="IPO19" s="57">
        <f t="shared" si="615"/>
        <v>300000</v>
      </c>
      <c r="IPP19" s="58"/>
      <c r="IPQ19" s="57">
        <v>300000</v>
      </c>
      <c r="IPR19" s="57">
        <f t="shared" si="616"/>
        <v>300000</v>
      </c>
      <c r="IPS19" s="57"/>
      <c r="IPT19" s="57">
        <f t="shared" si="617"/>
        <v>75000</v>
      </c>
      <c r="IPU19" s="57"/>
      <c r="IPV19" s="57">
        <f t="shared" si="618"/>
        <v>75000</v>
      </c>
      <c r="IPW19" s="57">
        <f t="shared" si="619"/>
        <v>67500</v>
      </c>
      <c r="IPX19" s="57">
        <f t="shared" si="620"/>
        <v>7500</v>
      </c>
      <c r="IPY19" s="56"/>
      <c r="IPZ19" s="56"/>
      <c r="IQA19" s="56"/>
      <c r="IQB19" s="56"/>
      <c r="IQC19" s="61">
        <v>9</v>
      </c>
      <c r="IQD19" s="63" t="s">
        <v>141</v>
      </c>
      <c r="IQE19" s="55"/>
      <c r="IQF19" s="55"/>
      <c r="IQG19" s="56"/>
      <c r="IQH19" s="56"/>
      <c r="IQI19" s="56"/>
      <c r="IQJ19" s="56"/>
      <c r="IQK19" s="56"/>
      <c r="IQL19" s="56"/>
      <c r="IQM19" s="56"/>
      <c r="IQN19" s="56"/>
      <c r="IQO19" s="56"/>
      <c r="IQP19" s="56"/>
      <c r="IQQ19" s="56"/>
      <c r="IQR19" s="56"/>
      <c r="IQS19" s="56"/>
      <c r="IQT19" s="54" t="s">
        <v>247</v>
      </c>
      <c r="IQU19" s="57">
        <f t="shared" ref="IQU19:ISA19" si="621">IQW19</f>
        <v>300000</v>
      </c>
      <c r="IQV19" s="58"/>
      <c r="IQW19" s="57">
        <v>300000</v>
      </c>
      <c r="IQX19" s="57">
        <f t="shared" ref="IQX19:ISD19" si="622">IQW19</f>
        <v>300000</v>
      </c>
      <c r="IQY19" s="57"/>
      <c r="IQZ19" s="57">
        <f t="shared" ref="IQZ19:ISF19" si="623">IRA19+IRB19</f>
        <v>75000</v>
      </c>
      <c r="IRA19" s="57"/>
      <c r="IRB19" s="57">
        <f t="shared" ref="IRB19:ISH19" si="624">IQU19*0.25</f>
        <v>75000</v>
      </c>
      <c r="IRC19" s="57">
        <f t="shared" ref="IRC19:ISI19" si="625">IRB19*90%</f>
        <v>67500</v>
      </c>
      <c r="IRD19" s="57">
        <f t="shared" ref="IRD19:ISJ19" si="626">IRB19*10%</f>
        <v>7500</v>
      </c>
      <c r="IRE19" s="56"/>
      <c r="IRF19" s="56"/>
      <c r="IRG19" s="56"/>
      <c r="IRH19" s="56"/>
      <c r="IRI19" s="61">
        <v>9</v>
      </c>
      <c r="IRJ19" s="63" t="s">
        <v>141</v>
      </c>
      <c r="IRK19" s="55"/>
      <c r="IRL19" s="55"/>
      <c r="IRM19" s="56"/>
      <c r="IRN19" s="56"/>
      <c r="IRO19" s="56"/>
      <c r="IRP19" s="56"/>
      <c r="IRQ19" s="56"/>
      <c r="IRR19" s="56"/>
      <c r="IRS19" s="56"/>
      <c r="IRT19" s="56"/>
      <c r="IRU19" s="56"/>
      <c r="IRV19" s="56"/>
      <c r="IRW19" s="56"/>
      <c r="IRX19" s="56"/>
      <c r="IRY19" s="56"/>
      <c r="IRZ19" s="54" t="s">
        <v>247</v>
      </c>
      <c r="ISA19" s="57">
        <f t="shared" si="621"/>
        <v>300000</v>
      </c>
      <c r="ISB19" s="58"/>
      <c r="ISC19" s="57">
        <v>300000</v>
      </c>
      <c r="ISD19" s="57">
        <f t="shared" si="622"/>
        <v>300000</v>
      </c>
      <c r="ISE19" s="57"/>
      <c r="ISF19" s="57">
        <f t="shared" si="623"/>
        <v>75000</v>
      </c>
      <c r="ISG19" s="57"/>
      <c r="ISH19" s="57">
        <f t="shared" si="624"/>
        <v>75000</v>
      </c>
      <c r="ISI19" s="57">
        <f t="shared" si="625"/>
        <v>67500</v>
      </c>
      <c r="ISJ19" s="57">
        <f t="shared" si="626"/>
        <v>7500</v>
      </c>
      <c r="ISK19" s="56"/>
      <c r="ISL19" s="56"/>
      <c r="ISM19" s="56"/>
      <c r="ISN19" s="56"/>
      <c r="ISO19" s="61">
        <v>9</v>
      </c>
      <c r="ISP19" s="63" t="s">
        <v>141</v>
      </c>
      <c r="ISQ19" s="55"/>
      <c r="ISR19" s="55"/>
      <c r="ISS19" s="56"/>
      <c r="IST19" s="56"/>
      <c r="ISU19" s="56"/>
      <c r="ISV19" s="56"/>
      <c r="ISW19" s="56"/>
      <c r="ISX19" s="56"/>
      <c r="ISY19" s="56"/>
      <c r="ISZ19" s="56"/>
      <c r="ITA19" s="56"/>
      <c r="ITB19" s="56"/>
      <c r="ITC19" s="56"/>
      <c r="ITD19" s="56"/>
      <c r="ITE19" s="56"/>
      <c r="ITF19" s="54" t="s">
        <v>247</v>
      </c>
      <c r="ITG19" s="57">
        <f t="shared" ref="ITG19:IUM19" si="627">ITI19</f>
        <v>300000</v>
      </c>
      <c r="ITH19" s="58"/>
      <c r="ITI19" s="57">
        <v>300000</v>
      </c>
      <c r="ITJ19" s="57">
        <f t="shared" ref="ITJ19:IUP19" si="628">ITI19</f>
        <v>300000</v>
      </c>
      <c r="ITK19" s="57"/>
      <c r="ITL19" s="57">
        <f t="shared" ref="ITL19:IUR19" si="629">ITM19+ITN19</f>
        <v>75000</v>
      </c>
      <c r="ITM19" s="57"/>
      <c r="ITN19" s="57">
        <f t="shared" ref="ITN19:IUT19" si="630">ITG19*0.25</f>
        <v>75000</v>
      </c>
      <c r="ITO19" s="57">
        <f t="shared" ref="ITO19:IUU19" si="631">ITN19*90%</f>
        <v>67500</v>
      </c>
      <c r="ITP19" s="57">
        <f t="shared" ref="ITP19:IUV19" si="632">ITN19*10%</f>
        <v>7500</v>
      </c>
      <c r="ITQ19" s="56"/>
      <c r="ITR19" s="56"/>
      <c r="ITS19" s="56"/>
      <c r="ITT19" s="56"/>
      <c r="ITU19" s="61">
        <v>9</v>
      </c>
      <c r="ITV19" s="63" t="s">
        <v>141</v>
      </c>
      <c r="ITW19" s="55"/>
      <c r="ITX19" s="55"/>
      <c r="ITY19" s="56"/>
      <c r="ITZ19" s="56"/>
      <c r="IUA19" s="56"/>
      <c r="IUB19" s="56"/>
      <c r="IUC19" s="56"/>
      <c r="IUD19" s="56"/>
      <c r="IUE19" s="56"/>
      <c r="IUF19" s="56"/>
      <c r="IUG19" s="56"/>
      <c r="IUH19" s="56"/>
      <c r="IUI19" s="56"/>
      <c r="IUJ19" s="56"/>
      <c r="IUK19" s="56"/>
      <c r="IUL19" s="54" t="s">
        <v>247</v>
      </c>
      <c r="IUM19" s="57">
        <f t="shared" si="627"/>
        <v>300000</v>
      </c>
      <c r="IUN19" s="58"/>
      <c r="IUO19" s="57">
        <v>300000</v>
      </c>
      <c r="IUP19" s="57">
        <f t="shared" si="628"/>
        <v>300000</v>
      </c>
      <c r="IUQ19" s="57"/>
      <c r="IUR19" s="57">
        <f t="shared" si="629"/>
        <v>75000</v>
      </c>
      <c r="IUS19" s="57"/>
      <c r="IUT19" s="57">
        <f t="shared" si="630"/>
        <v>75000</v>
      </c>
      <c r="IUU19" s="57">
        <f t="shared" si="631"/>
        <v>67500</v>
      </c>
      <c r="IUV19" s="57">
        <f t="shared" si="632"/>
        <v>7500</v>
      </c>
      <c r="IUW19" s="56"/>
      <c r="IUX19" s="56"/>
      <c r="IUY19" s="56"/>
      <c r="IUZ19" s="56"/>
      <c r="IVA19" s="61">
        <v>9</v>
      </c>
      <c r="IVB19" s="63" t="s">
        <v>141</v>
      </c>
      <c r="IVC19" s="55"/>
      <c r="IVD19" s="55"/>
      <c r="IVE19" s="56"/>
      <c r="IVF19" s="56"/>
      <c r="IVG19" s="56"/>
      <c r="IVH19" s="56"/>
      <c r="IVI19" s="56"/>
      <c r="IVJ19" s="56"/>
      <c r="IVK19" s="56"/>
      <c r="IVL19" s="56"/>
      <c r="IVM19" s="56"/>
      <c r="IVN19" s="56"/>
      <c r="IVO19" s="56"/>
      <c r="IVP19" s="56"/>
      <c r="IVQ19" s="56"/>
      <c r="IVR19" s="54" t="s">
        <v>247</v>
      </c>
      <c r="IVS19" s="57">
        <f t="shared" ref="IVS19:IWY19" si="633">IVU19</f>
        <v>300000</v>
      </c>
      <c r="IVT19" s="58"/>
      <c r="IVU19" s="57">
        <v>300000</v>
      </c>
      <c r="IVV19" s="57">
        <f t="shared" ref="IVV19:IXB19" si="634">IVU19</f>
        <v>300000</v>
      </c>
      <c r="IVW19" s="57"/>
      <c r="IVX19" s="57">
        <f t="shared" ref="IVX19:IXD19" si="635">IVY19+IVZ19</f>
        <v>75000</v>
      </c>
      <c r="IVY19" s="57"/>
      <c r="IVZ19" s="57">
        <f t="shared" ref="IVZ19:IXF19" si="636">IVS19*0.25</f>
        <v>75000</v>
      </c>
      <c r="IWA19" s="57">
        <f t="shared" ref="IWA19:IXG19" si="637">IVZ19*90%</f>
        <v>67500</v>
      </c>
      <c r="IWB19" s="57">
        <f t="shared" ref="IWB19:IXH19" si="638">IVZ19*10%</f>
        <v>7500</v>
      </c>
      <c r="IWC19" s="56"/>
      <c r="IWD19" s="56"/>
      <c r="IWE19" s="56"/>
      <c r="IWF19" s="56"/>
      <c r="IWG19" s="61">
        <v>9</v>
      </c>
      <c r="IWH19" s="63" t="s">
        <v>141</v>
      </c>
      <c r="IWI19" s="55"/>
      <c r="IWJ19" s="55"/>
      <c r="IWK19" s="56"/>
      <c r="IWL19" s="56"/>
      <c r="IWM19" s="56"/>
      <c r="IWN19" s="56"/>
      <c r="IWO19" s="56"/>
      <c r="IWP19" s="56"/>
      <c r="IWQ19" s="56"/>
      <c r="IWR19" s="56"/>
      <c r="IWS19" s="56"/>
      <c r="IWT19" s="56"/>
      <c r="IWU19" s="56"/>
      <c r="IWV19" s="56"/>
      <c r="IWW19" s="56"/>
      <c r="IWX19" s="54" t="s">
        <v>247</v>
      </c>
      <c r="IWY19" s="57">
        <f t="shared" si="633"/>
        <v>300000</v>
      </c>
      <c r="IWZ19" s="58"/>
      <c r="IXA19" s="57">
        <v>300000</v>
      </c>
      <c r="IXB19" s="57">
        <f t="shared" si="634"/>
        <v>300000</v>
      </c>
      <c r="IXC19" s="57"/>
      <c r="IXD19" s="57">
        <f t="shared" si="635"/>
        <v>75000</v>
      </c>
      <c r="IXE19" s="57"/>
      <c r="IXF19" s="57">
        <f t="shared" si="636"/>
        <v>75000</v>
      </c>
      <c r="IXG19" s="57">
        <f t="shared" si="637"/>
        <v>67500</v>
      </c>
      <c r="IXH19" s="57">
        <f t="shared" si="638"/>
        <v>7500</v>
      </c>
      <c r="IXI19" s="56"/>
      <c r="IXJ19" s="56"/>
      <c r="IXK19" s="56"/>
      <c r="IXL19" s="56"/>
      <c r="IXM19" s="61">
        <v>9</v>
      </c>
      <c r="IXN19" s="63" t="s">
        <v>141</v>
      </c>
      <c r="IXO19" s="55"/>
      <c r="IXP19" s="55"/>
      <c r="IXQ19" s="56"/>
      <c r="IXR19" s="56"/>
      <c r="IXS19" s="56"/>
      <c r="IXT19" s="56"/>
      <c r="IXU19" s="56"/>
      <c r="IXV19" s="56"/>
      <c r="IXW19" s="56"/>
      <c r="IXX19" s="56"/>
      <c r="IXY19" s="56"/>
      <c r="IXZ19" s="56"/>
      <c r="IYA19" s="56"/>
      <c r="IYB19" s="56"/>
      <c r="IYC19" s="56"/>
      <c r="IYD19" s="54" t="s">
        <v>247</v>
      </c>
      <c r="IYE19" s="57">
        <f t="shared" ref="IYE19:IZK19" si="639">IYG19</f>
        <v>300000</v>
      </c>
      <c r="IYF19" s="58"/>
      <c r="IYG19" s="57">
        <v>300000</v>
      </c>
      <c r="IYH19" s="57">
        <f t="shared" ref="IYH19:IZN19" si="640">IYG19</f>
        <v>300000</v>
      </c>
      <c r="IYI19" s="57"/>
      <c r="IYJ19" s="57">
        <f t="shared" ref="IYJ19:IZP19" si="641">IYK19+IYL19</f>
        <v>75000</v>
      </c>
      <c r="IYK19" s="57"/>
      <c r="IYL19" s="57">
        <f t="shared" ref="IYL19:IZR19" si="642">IYE19*0.25</f>
        <v>75000</v>
      </c>
      <c r="IYM19" s="57">
        <f t="shared" ref="IYM19:IZS19" si="643">IYL19*90%</f>
        <v>67500</v>
      </c>
      <c r="IYN19" s="57">
        <f t="shared" ref="IYN19:IZT19" si="644">IYL19*10%</f>
        <v>7500</v>
      </c>
      <c r="IYO19" s="56"/>
      <c r="IYP19" s="56"/>
      <c r="IYQ19" s="56"/>
      <c r="IYR19" s="56"/>
      <c r="IYS19" s="61">
        <v>9</v>
      </c>
      <c r="IYT19" s="63" t="s">
        <v>141</v>
      </c>
      <c r="IYU19" s="55"/>
      <c r="IYV19" s="55"/>
      <c r="IYW19" s="56"/>
      <c r="IYX19" s="56"/>
      <c r="IYY19" s="56"/>
      <c r="IYZ19" s="56"/>
      <c r="IZA19" s="56"/>
      <c r="IZB19" s="56"/>
      <c r="IZC19" s="56"/>
      <c r="IZD19" s="56"/>
      <c r="IZE19" s="56"/>
      <c r="IZF19" s="56"/>
      <c r="IZG19" s="56"/>
      <c r="IZH19" s="56"/>
      <c r="IZI19" s="56"/>
      <c r="IZJ19" s="54" t="s">
        <v>247</v>
      </c>
      <c r="IZK19" s="57">
        <f t="shared" si="639"/>
        <v>300000</v>
      </c>
      <c r="IZL19" s="58"/>
      <c r="IZM19" s="57">
        <v>300000</v>
      </c>
      <c r="IZN19" s="57">
        <f t="shared" si="640"/>
        <v>300000</v>
      </c>
      <c r="IZO19" s="57"/>
      <c r="IZP19" s="57">
        <f t="shared" si="641"/>
        <v>75000</v>
      </c>
      <c r="IZQ19" s="57"/>
      <c r="IZR19" s="57">
        <f t="shared" si="642"/>
        <v>75000</v>
      </c>
      <c r="IZS19" s="57">
        <f t="shared" si="643"/>
        <v>67500</v>
      </c>
      <c r="IZT19" s="57">
        <f t="shared" si="644"/>
        <v>7500</v>
      </c>
      <c r="IZU19" s="56"/>
      <c r="IZV19" s="56"/>
      <c r="IZW19" s="56"/>
      <c r="IZX19" s="56"/>
      <c r="IZY19" s="61">
        <v>9</v>
      </c>
      <c r="IZZ19" s="63" t="s">
        <v>141</v>
      </c>
      <c r="JAA19" s="55"/>
      <c r="JAB19" s="55"/>
      <c r="JAC19" s="56"/>
      <c r="JAD19" s="56"/>
      <c r="JAE19" s="56"/>
      <c r="JAF19" s="56"/>
      <c r="JAG19" s="56"/>
      <c r="JAH19" s="56"/>
      <c r="JAI19" s="56"/>
      <c r="JAJ19" s="56"/>
      <c r="JAK19" s="56"/>
      <c r="JAL19" s="56"/>
      <c r="JAM19" s="56"/>
      <c r="JAN19" s="56"/>
      <c r="JAO19" s="56"/>
      <c r="JAP19" s="54" t="s">
        <v>247</v>
      </c>
      <c r="JAQ19" s="57">
        <f t="shared" ref="JAQ19:JBW19" si="645">JAS19</f>
        <v>300000</v>
      </c>
      <c r="JAR19" s="58"/>
      <c r="JAS19" s="57">
        <v>300000</v>
      </c>
      <c r="JAT19" s="57">
        <f t="shared" ref="JAT19:JBZ19" si="646">JAS19</f>
        <v>300000</v>
      </c>
      <c r="JAU19" s="57"/>
      <c r="JAV19" s="57">
        <f t="shared" ref="JAV19:JCB19" si="647">JAW19+JAX19</f>
        <v>75000</v>
      </c>
      <c r="JAW19" s="57"/>
      <c r="JAX19" s="57">
        <f t="shared" ref="JAX19:JCD19" si="648">JAQ19*0.25</f>
        <v>75000</v>
      </c>
      <c r="JAY19" s="57">
        <f t="shared" ref="JAY19:JCE19" si="649">JAX19*90%</f>
        <v>67500</v>
      </c>
      <c r="JAZ19" s="57">
        <f t="shared" ref="JAZ19:JCF19" si="650">JAX19*10%</f>
        <v>7500</v>
      </c>
      <c r="JBA19" s="56"/>
      <c r="JBB19" s="56"/>
      <c r="JBC19" s="56"/>
      <c r="JBD19" s="56"/>
      <c r="JBE19" s="61">
        <v>9</v>
      </c>
      <c r="JBF19" s="63" t="s">
        <v>141</v>
      </c>
      <c r="JBG19" s="55"/>
      <c r="JBH19" s="55"/>
      <c r="JBI19" s="56"/>
      <c r="JBJ19" s="56"/>
      <c r="JBK19" s="56"/>
      <c r="JBL19" s="56"/>
      <c r="JBM19" s="56"/>
      <c r="JBN19" s="56"/>
      <c r="JBO19" s="56"/>
      <c r="JBP19" s="56"/>
      <c r="JBQ19" s="56"/>
      <c r="JBR19" s="56"/>
      <c r="JBS19" s="56"/>
      <c r="JBT19" s="56"/>
      <c r="JBU19" s="56"/>
      <c r="JBV19" s="54" t="s">
        <v>247</v>
      </c>
      <c r="JBW19" s="57">
        <f t="shared" si="645"/>
        <v>300000</v>
      </c>
      <c r="JBX19" s="58"/>
      <c r="JBY19" s="57">
        <v>300000</v>
      </c>
      <c r="JBZ19" s="57">
        <f t="shared" si="646"/>
        <v>300000</v>
      </c>
      <c r="JCA19" s="57"/>
      <c r="JCB19" s="57">
        <f t="shared" si="647"/>
        <v>75000</v>
      </c>
      <c r="JCC19" s="57"/>
      <c r="JCD19" s="57">
        <f t="shared" si="648"/>
        <v>75000</v>
      </c>
      <c r="JCE19" s="57">
        <f t="shared" si="649"/>
        <v>67500</v>
      </c>
      <c r="JCF19" s="57">
        <f t="shared" si="650"/>
        <v>7500</v>
      </c>
      <c r="JCG19" s="56"/>
      <c r="JCH19" s="56"/>
      <c r="JCI19" s="56"/>
      <c r="JCJ19" s="56"/>
      <c r="JCK19" s="61">
        <v>9</v>
      </c>
      <c r="JCL19" s="63" t="s">
        <v>141</v>
      </c>
      <c r="JCM19" s="55"/>
      <c r="JCN19" s="55"/>
      <c r="JCO19" s="56"/>
      <c r="JCP19" s="56"/>
      <c r="JCQ19" s="56"/>
      <c r="JCR19" s="56"/>
      <c r="JCS19" s="56"/>
      <c r="JCT19" s="56"/>
      <c r="JCU19" s="56"/>
      <c r="JCV19" s="56"/>
      <c r="JCW19" s="56"/>
      <c r="JCX19" s="56"/>
      <c r="JCY19" s="56"/>
      <c r="JCZ19" s="56"/>
      <c r="JDA19" s="56"/>
      <c r="JDB19" s="54" t="s">
        <v>247</v>
      </c>
      <c r="JDC19" s="57">
        <f t="shared" ref="JDC19:JEI19" si="651">JDE19</f>
        <v>300000</v>
      </c>
      <c r="JDD19" s="58"/>
      <c r="JDE19" s="57">
        <v>300000</v>
      </c>
      <c r="JDF19" s="57">
        <f t="shared" ref="JDF19:JEL19" si="652">JDE19</f>
        <v>300000</v>
      </c>
      <c r="JDG19" s="57"/>
      <c r="JDH19" s="57">
        <f t="shared" ref="JDH19:JEN19" si="653">JDI19+JDJ19</f>
        <v>75000</v>
      </c>
      <c r="JDI19" s="57"/>
      <c r="JDJ19" s="57">
        <f t="shared" ref="JDJ19:JEP19" si="654">JDC19*0.25</f>
        <v>75000</v>
      </c>
      <c r="JDK19" s="57">
        <f t="shared" ref="JDK19:JEQ19" si="655">JDJ19*90%</f>
        <v>67500</v>
      </c>
      <c r="JDL19" s="57">
        <f t="shared" ref="JDL19:JER19" si="656">JDJ19*10%</f>
        <v>7500</v>
      </c>
      <c r="JDM19" s="56"/>
      <c r="JDN19" s="56"/>
      <c r="JDO19" s="56"/>
      <c r="JDP19" s="56"/>
      <c r="JDQ19" s="61">
        <v>9</v>
      </c>
      <c r="JDR19" s="63" t="s">
        <v>141</v>
      </c>
      <c r="JDS19" s="55"/>
      <c r="JDT19" s="55"/>
      <c r="JDU19" s="56"/>
      <c r="JDV19" s="56"/>
      <c r="JDW19" s="56"/>
      <c r="JDX19" s="56"/>
      <c r="JDY19" s="56"/>
      <c r="JDZ19" s="56"/>
      <c r="JEA19" s="56"/>
      <c r="JEB19" s="56"/>
      <c r="JEC19" s="56"/>
      <c r="JED19" s="56"/>
      <c r="JEE19" s="56"/>
      <c r="JEF19" s="56"/>
      <c r="JEG19" s="56"/>
      <c r="JEH19" s="54" t="s">
        <v>247</v>
      </c>
      <c r="JEI19" s="57">
        <f t="shared" si="651"/>
        <v>300000</v>
      </c>
      <c r="JEJ19" s="58"/>
      <c r="JEK19" s="57">
        <v>300000</v>
      </c>
      <c r="JEL19" s="57">
        <f t="shared" si="652"/>
        <v>300000</v>
      </c>
      <c r="JEM19" s="57"/>
      <c r="JEN19" s="57">
        <f t="shared" si="653"/>
        <v>75000</v>
      </c>
      <c r="JEO19" s="57"/>
      <c r="JEP19" s="57">
        <f t="shared" si="654"/>
        <v>75000</v>
      </c>
      <c r="JEQ19" s="57">
        <f t="shared" si="655"/>
        <v>67500</v>
      </c>
      <c r="JER19" s="57">
        <f t="shared" si="656"/>
        <v>7500</v>
      </c>
      <c r="JES19" s="56"/>
      <c r="JET19" s="56"/>
      <c r="JEU19" s="56"/>
      <c r="JEV19" s="56"/>
      <c r="JEW19" s="61">
        <v>9</v>
      </c>
      <c r="JEX19" s="63" t="s">
        <v>141</v>
      </c>
      <c r="JEY19" s="55"/>
      <c r="JEZ19" s="55"/>
      <c r="JFA19" s="56"/>
      <c r="JFB19" s="56"/>
      <c r="JFC19" s="56"/>
      <c r="JFD19" s="56"/>
      <c r="JFE19" s="56"/>
      <c r="JFF19" s="56"/>
      <c r="JFG19" s="56"/>
      <c r="JFH19" s="56"/>
      <c r="JFI19" s="56"/>
      <c r="JFJ19" s="56"/>
      <c r="JFK19" s="56"/>
      <c r="JFL19" s="56"/>
      <c r="JFM19" s="56"/>
      <c r="JFN19" s="54" t="s">
        <v>247</v>
      </c>
      <c r="JFO19" s="57">
        <f t="shared" ref="JFO19:JGU19" si="657">JFQ19</f>
        <v>300000</v>
      </c>
      <c r="JFP19" s="58"/>
      <c r="JFQ19" s="57">
        <v>300000</v>
      </c>
      <c r="JFR19" s="57">
        <f t="shared" ref="JFR19:JGX19" si="658">JFQ19</f>
        <v>300000</v>
      </c>
      <c r="JFS19" s="57"/>
      <c r="JFT19" s="57">
        <f t="shared" ref="JFT19:JGZ19" si="659">JFU19+JFV19</f>
        <v>75000</v>
      </c>
      <c r="JFU19" s="57"/>
      <c r="JFV19" s="57">
        <f t="shared" ref="JFV19:JHB19" si="660">JFO19*0.25</f>
        <v>75000</v>
      </c>
      <c r="JFW19" s="57">
        <f t="shared" ref="JFW19:JHC19" si="661">JFV19*90%</f>
        <v>67500</v>
      </c>
      <c r="JFX19" s="57">
        <f t="shared" ref="JFX19:JHD19" si="662">JFV19*10%</f>
        <v>7500</v>
      </c>
      <c r="JFY19" s="56"/>
      <c r="JFZ19" s="56"/>
      <c r="JGA19" s="56"/>
      <c r="JGB19" s="56"/>
      <c r="JGC19" s="61">
        <v>9</v>
      </c>
      <c r="JGD19" s="63" t="s">
        <v>141</v>
      </c>
      <c r="JGE19" s="55"/>
      <c r="JGF19" s="55"/>
      <c r="JGG19" s="56"/>
      <c r="JGH19" s="56"/>
      <c r="JGI19" s="56"/>
      <c r="JGJ19" s="56"/>
      <c r="JGK19" s="56"/>
      <c r="JGL19" s="56"/>
      <c r="JGM19" s="56"/>
      <c r="JGN19" s="56"/>
      <c r="JGO19" s="56"/>
      <c r="JGP19" s="56"/>
      <c r="JGQ19" s="56"/>
      <c r="JGR19" s="56"/>
      <c r="JGS19" s="56"/>
      <c r="JGT19" s="54" t="s">
        <v>247</v>
      </c>
      <c r="JGU19" s="57">
        <f t="shared" si="657"/>
        <v>300000</v>
      </c>
      <c r="JGV19" s="58"/>
      <c r="JGW19" s="57">
        <v>300000</v>
      </c>
      <c r="JGX19" s="57">
        <f t="shared" si="658"/>
        <v>300000</v>
      </c>
      <c r="JGY19" s="57"/>
      <c r="JGZ19" s="57">
        <f t="shared" si="659"/>
        <v>75000</v>
      </c>
      <c r="JHA19" s="57"/>
      <c r="JHB19" s="57">
        <f t="shared" si="660"/>
        <v>75000</v>
      </c>
      <c r="JHC19" s="57">
        <f t="shared" si="661"/>
        <v>67500</v>
      </c>
      <c r="JHD19" s="57">
        <f t="shared" si="662"/>
        <v>7500</v>
      </c>
      <c r="JHE19" s="56"/>
      <c r="JHF19" s="56"/>
      <c r="JHG19" s="56"/>
      <c r="JHH19" s="56"/>
      <c r="JHI19" s="61">
        <v>9</v>
      </c>
      <c r="JHJ19" s="63" t="s">
        <v>141</v>
      </c>
      <c r="JHK19" s="55"/>
      <c r="JHL19" s="55"/>
      <c r="JHM19" s="56"/>
      <c r="JHN19" s="56"/>
      <c r="JHO19" s="56"/>
      <c r="JHP19" s="56"/>
      <c r="JHQ19" s="56"/>
      <c r="JHR19" s="56"/>
      <c r="JHS19" s="56"/>
      <c r="JHT19" s="56"/>
      <c r="JHU19" s="56"/>
      <c r="JHV19" s="56"/>
      <c r="JHW19" s="56"/>
      <c r="JHX19" s="56"/>
      <c r="JHY19" s="56"/>
      <c r="JHZ19" s="54" t="s">
        <v>247</v>
      </c>
      <c r="JIA19" s="57">
        <f t="shared" ref="JIA19:JJG19" si="663">JIC19</f>
        <v>300000</v>
      </c>
      <c r="JIB19" s="58"/>
      <c r="JIC19" s="57">
        <v>300000</v>
      </c>
      <c r="JID19" s="57">
        <f t="shared" ref="JID19:JJJ19" si="664">JIC19</f>
        <v>300000</v>
      </c>
      <c r="JIE19" s="57"/>
      <c r="JIF19" s="57">
        <f t="shared" ref="JIF19:JJL19" si="665">JIG19+JIH19</f>
        <v>75000</v>
      </c>
      <c r="JIG19" s="57"/>
      <c r="JIH19" s="57">
        <f t="shared" ref="JIH19:JJN19" si="666">JIA19*0.25</f>
        <v>75000</v>
      </c>
      <c r="JII19" s="57">
        <f t="shared" ref="JII19:JJO19" si="667">JIH19*90%</f>
        <v>67500</v>
      </c>
      <c r="JIJ19" s="57">
        <f t="shared" ref="JIJ19:JJP19" si="668">JIH19*10%</f>
        <v>7500</v>
      </c>
      <c r="JIK19" s="56"/>
      <c r="JIL19" s="56"/>
      <c r="JIM19" s="56"/>
      <c r="JIN19" s="56"/>
      <c r="JIO19" s="61">
        <v>9</v>
      </c>
      <c r="JIP19" s="63" t="s">
        <v>141</v>
      </c>
      <c r="JIQ19" s="55"/>
      <c r="JIR19" s="55"/>
      <c r="JIS19" s="56"/>
      <c r="JIT19" s="56"/>
      <c r="JIU19" s="56"/>
      <c r="JIV19" s="56"/>
      <c r="JIW19" s="56"/>
      <c r="JIX19" s="56"/>
      <c r="JIY19" s="56"/>
      <c r="JIZ19" s="56"/>
      <c r="JJA19" s="56"/>
      <c r="JJB19" s="56"/>
      <c r="JJC19" s="56"/>
      <c r="JJD19" s="56"/>
      <c r="JJE19" s="56"/>
      <c r="JJF19" s="54" t="s">
        <v>247</v>
      </c>
      <c r="JJG19" s="57">
        <f t="shared" si="663"/>
        <v>300000</v>
      </c>
      <c r="JJH19" s="58"/>
      <c r="JJI19" s="57">
        <v>300000</v>
      </c>
      <c r="JJJ19" s="57">
        <f t="shared" si="664"/>
        <v>300000</v>
      </c>
      <c r="JJK19" s="57"/>
      <c r="JJL19" s="57">
        <f t="shared" si="665"/>
        <v>75000</v>
      </c>
      <c r="JJM19" s="57"/>
      <c r="JJN19" s="57">
        <f t="shared" si="666"/>
        <v>75000</v>
      </c>
      <c r="JJO19" s="57">
        <f t="shared" si="667"/>
        <v>67500</v>
      </c>
      <c r="JJP19" s="57">
        <f t="shared" si="668"/>
        <v>7500</v>
      </c>
      <c r="JJQ19" s="56"/>
      <c r="JJR19" s="56"/>
      <c r="JJS19" s="56"/>
      <c r="JJT19" s="56"/>
      <c r="JJU19" s="61">
        <v>9</v>
      </c>
      <c r="JJV19" s="63" t="s">
        <v>141</v>
      </c>
      <c r="JJW19" s="55"/>
      <c r="JJX19" s="55"/>
      <c r="JJY19" s="56"/>
      <c r="JJZ19" s="56"/>
      <c r="JKA19" s="56"/>
      <c r="JKB19" s="56"/>
      <c r="JKC19" s="56"/>
      <c r="JKD19" s="56"/>
      <c r="JKE19" s="56"/>
      <c r="JKF19" s="56"/>
      <c r="JKG19" s="56"/>
      <c r="JKH19" s="56"/>
      <c r="JKI19" s="56"/>
      <c r="JKJ19" s="56"/>
      <c r="JKK19" s="56"/>
      <c r="JKL19" s="54" t="s">
        <v>247</v>
      </c>
      <c r="JKM19" s="57">
        <f t="shared" ref="JKM19:JLS19" si="669">JKO19</f>
        <v>300000</v>
      </c>
      <c r="JKN19" s="58"/>
      <c r="JKO19" s="57">
        <v>300000</v>
      </c>
      <c r="JKP19" s="57">
        <f t="shared" ref="JKP19:JLV19" si="670">JKO19</f>
        <v>300000</v>
      </c>
      <c r="JKQ19" s="57"/>
      <c r="JKR19" s="57">
        <f t="shared" ref="JKR19:JLX19" si="671">JKS19+JKT19</f>
        <v>75000</v>
      </c>
      <c r="JKS19" s="57"/>
      <c r="JKT19" s="57">
        <f t="shared" ref="JKT19:JLZ19" si="672">JKM19*0.25</f>
        <v>75000</v>
      </c>
      <c r="JKU19" s="57">
        <f t="shared" ref="JKU19:JMA19" si="673">JKT19*90%</f>
        <v>67500</v>
      </c>
      <c r="JKV19" s="57">
        <f t="shared" ref="JKV19:JMB19" si="674">JKT19*10%</f>
        <v>7500</v>
      </c>
      <c r="JKW19" s="56"/>
      <c r="JKX19" s="56"/>
      <c r="JKY19" s="56"/>
      <c r="JKZ19" s="56"/>
      <c r="JLA19" s="61">
        <v>9</v>
      </c>
      <c r="JLB19" s="63" t="s">
        <v>141</v>
      </c>
      <c r="JLC19" s="55"/>
      <c r="JLD19" s="55"/>
      <c r="JLE19" s="56"/>
      <c r="JLF19" s="56"/>
      <c r="JLG19" s="56"/>
      <c r="JLH19" s="56"/>
      <c r="JLI19" s="56"/>
      <c r="JLJ19" s="56"/>
      <c r="JLK19" s="56"/>
      <c r="JLL19" s="56"/>
      <c r="JLM19" s="56"/>
      <c r="JLN19" s="56"/>
      <c r="JLO19" s="56"/>
      <c r="JLP19" s="56"/>
      <c r="JLQ19" s="56"/>
      <c r="JLR19" s="54" t="s">
        <v>247</v>
      </c>
      <c r="JLS19" s="57">
        <f t="shared" si="669"/>
        <v>300000</v>
      </c>
      <c r="JLT19" s="58"/>
      <c r="JLU19" s="57">
        <v>300000</v>
      </c>
      <c r="JLV19" s="57">
        <f t="shared" si="670"/>
        <v>300000</v>
      </c>
      <c r="JLW19" s="57"/>
      <c r="JLX19" s="57">
        <f t="shared" si="671"/>
        <v>75000</v>
      </c>
      <c r="JLY19" s="57"/>
      <c r="JLZ19" s="57">
        <f t="shared" si="672"/>
        <v>75000</v>
      </c>
      <c r="JMA19" s="57">
        <f t="shared" si="673"/>
        <v>67500</v>
      </c>
      <c r="JMB19" s="57">
        <f t="shared" si="674"/>
        <v>7500</v>
      </c>
      <c r="JMC19" s="56"/>
      <c r="JMD19" s="56"/>
      <c r="JME19" s="56"/>
      <c r="JMF19" s="56"/>
      <c r="JMG19" s="61">
        <v>9</v>
      </c>
      <c r="JMH19" s="63" t="s">
        <v>141</v>
      </c>
      <c r="JMI19" s="55"/>
      <c r="JMJ19" s="55"/>
      <c r="JMK19" s="56"/>
      <c r="JML19" s="56"/>
      <c r="JMM19" s="56"/>
      <c r="JMN19" s="56"/>
      <c r="JMO19" s="56"/>
      <c r="JMP19" s="56"/>
      <c r="JMQ19" s="56"/>
      <c r="JMR19" s="56"/>
      <c r="JMS19" s="56"/>
      <c r="JMT19" s="56"/>
      <c r="JMU19" s="56"/>
      <c r="JMV19" s="56"/>
      <c r="JMW19" s="56"/>
      <c r="JMX19" s="54" t="s">
        <v>247</v>
      </c>
      <c r="JMY19" s="57">
        <f t="shared" ref="JMY19:JOE19" si="675">JNA19</f>
        <v>300000</v>
      </c>
      <c r="JMZ19" s="58"/>
      <c r="JNA19" s="57">
        <v>300000</v>
      </c>
      <c r="JNB19" s="57">
        <f t="shared" ref="JNB19:JOH19" si="676">JNA19</f>
        <v>300000</v>
      </c>
      <c r="JNC19" s="57"/>
      <c r="JND19" s="57">
        <f t="shared" ref="JND19:JOJ19" si="677">JNE19+JNF19</f>
        <v>75000</v>
      </c>
      <c r="JNE19" s="57"/>
      <c r="JNF19" s="57">
        <f t="shared" ref="JNF19:JOL19" si="678">JMY19*0.25</f>
        <v>75000</v>
      </c>
      <c r="JNG19" s="57">
        <f t="shared" ref="JNG19:JOM19" si="679">JNF19*90%</f>
        <v>67500</v>
      </c>
      <c r="JNH19" s="57">
        <f t="shared" ref="JNH19:JON19" si="680">JNF19*10%</f>
        <v>7500</v>
      </c>
      <c r="JNI19" s="56"/>
      <c r="JNJ19" s="56"/>
      <c r="JNK19" s="56"/>
      <c r="JNL19" s="56"/>
      <c r="JNM19" s="61">
        <v>9</v>
      </c>
      <c r="JNN19" s="63" t="s">
        <v>141</v>
      </c>
      <c r="JNO19" s="55"/>
      <c r="JNP19" s="55"/>
      <c r="JNQ19" s="56"/>
      <c r="JNR19" s="56"/>
      <c r="JNS19" s="56"/>
      <c r="JNT19" s="56"/>
      <c r="JNU19" s="56"/>
      <c r="JNV19" s="56"/>
      <c r="JNW19" s="56"/>
      <c r="JNX19" s="56"/>
      <c r="JNY19" s="56"/>
      <c r="JNZ19" s="56"/>
      <c r="JOA19" s="56"/>
      <c r="JOB19" s="56"/>
      <c r="JOC19" s="56"/>
      <c r="JOD19" s="54" t="s">
        <v>247</v>
      </c>
      <c r="JOE19" s="57">
        <f t="shared" si="675"/>
        <v>300000</v>
      </c>
      <c r="JOF19" s="58"/>
      <c r="JOG19" s="57">
        <v>300000</v>
      </c>
      <c r="JOH19" s="57">
        <f t="shared" si="676"/>
        <v>300000</v>
      </c>
      <c r="JOI19" s="57"/>
      <c r="JOJ19" s="57">
        <f t="shared" si="677"/>
        <v>75000</v>
      </c>
      <c r="JOK19" s="57"/>
      <c r="JOL19" s="57">
        <f t="shared" si="678"/>
        <v>75000</v>
      </c>
      <c r="JOM19" s="57">
        <f t="shared" si="679"/>
        <v>67500</v>
      </c>
      <c r="JON19" s="57">
        <f t="shared" si="680"/>
        <v>7500</v>
      </c>
      <c r="JOO19" s="56"/>
      <c r="JOP19" s="56"/>
      <c r="JOQ19" s="56"/>
      <c r="JOR19" s="56"/>
      <c r="JOS19" s="61">
        <v>9</v>
      </c>
      <c r="JOT19" s="63" t="s">
        <v>141</v>
      </c>
      <c r="JOU19" s="55"/>
      <c r="JOV19" s="55"/>
      <c r="JOW19" s="56"/>
      <c r="JOX19" s="56"/>
      <c r="JOY19" s="56"/>
      <c r="JOZ19" s="56"/>
      <c r="JPA19" s="56"/>
      <c r="JPB19" s="56"/>
      <c r="JPC19" s="56"/>
      <c r="JPD19" s="56"/>
      <c r="JPE19" s="56"/>
      <c r="JPF19" s="56"/>
      <c r="JPG19" s="56"/>
      <c r="JPH19" s="56"/>
      <c r="JPI19" s="56"/>
      <c r="JPJ19" s="54" t="s">
        <v>247</v>
      </c>
      <c r="JPK19" s="57">
        <f t="shared" ref="JPK19:JQQ19" si="681">JPM19</f>
        <v>300000</v>
      </c>
      <c r="JPL19" s="58"/>
      <c r="JPM19" s="57">
        <v>300000</v>
      </c>
      <c r="JPN19" s="57">
        <f t="shared" ref="JPN19:JQT19" si="682">JPM19</f>
        <v>300000</v>
      </c>
      <c r="JPO19" s="57"/>
      <c r="JPP19" s="57">
        <f t="shared" ref="JPP19:JQV19" si="683">JPQ19+JPR19</f>
        <v>75000</v>
      </c>
      <c r="JPQ19" s="57"/>
      <c r="JPR19" s="57">
        <f t="shared" ref="JPR19:JQX19" si="684">JPK19*0.25</f>
        <v>75000</v>
      </c>
      <c r="JPS19" s="57">
        <f t="shared" ref="JPS19:JQY19" si="685">JPR19*90%</f>
        <v>67500</v>
      </c>
      <c r="JPT19" s="57">
        <f t="shared" ref="JPT19:JQZ19" si="686">JPR19*10%</f>
        <v>7500</v>
      </c>
      <c r="JPU19" s="56"/>
      <c r="JPV19" s="56"/>
      <c r="JPW19" s="56"/>
      <c r="JPX19" s="56"/>
      <c r="JPY19" s="61">
        <v>9</v>
      </c>
      <c r="JPZ19" s="63" t="s">
        <v>141</v>
      </c>
      <c r="JQA19" s="55"/>
      <c r="JQB19" s="55"/>
      <c r="JQC19" s="56"/>
      <c r="JQD19" s="56"/>
      <c r="JQE19" s="56"/>
      <c r="JQF19" s="56"/>
      <c r="JQG19" s="56"/>
      <c r="JQH19" s="56"/>
      <c r="JQI19" s="56"/>
      <c r="JQJ19" s="56"/>
      <c r="JQK19" s="56"/>
      <c r="JQL19" s="56"/>
      <c r="JQM19" s="56"/>
      <c r="JQN19" s="56"/>
      <c r="JQO19" s="56"/>
      <c r="JQP19" s="54" t="s">
        <v>247</v>
      </c>
      <c r="JQQ19" s="57">
        <f t="shared" si="681"/>
        <v>300000</v>
      </c>
      <c r="JQR19" s="58"/>
      <c r="JQS19" s="57">
        <v>300000</v>
      </c>
      <c r="JQT19" s="57">
        <f t="shared" si="682"/>
        <v>300000</v>
      </c>
      <c r="JQU19" s="57"/>
      <c r="JQV19" s="57">
        <f t="shared" si="683"/>
        <v>75000</v>
      </c>
      <c r="JQW19" s="57"/>
      <c r="JQX19" s="57">
        <f t="shared" si="684"/>
        <v>75000</v>
      </c>
      <c r="JQY19" s="57">
        <f t="shared" si="685"/>
        <v>67500</v>
      </c>
      <c r="JQZ19" s="57">
        <f t="shared" si="686"/>
        <v>7500</v>
      </c>
      <c r="JRA19" s="56"/>
      <c r="JRB19" s="56"/>
      <c r="JRC19" s="56"/>
      <c r="JRD19" s="56"/>
      <c r="JRE19" s="61">
        <v>9</v>
      </c>
      <c r="JRF19" s="63" t="s">
        <v>141</v>
      </c>
      <c r="JRG19" s="55"/>
      <c r="JRH19" s="55"/>
      <c r="JRI19" s="56"/>
      <c r="JRJ19" s="56"/>
      <c r="JRK19" s="56"/>
      <c r="JRL19" s="56"/>
      <c r="JRM19" s="56"/>
      <c r="JRN19" s="56"/>
      <c r="JRO19" s="56"/>
      <c r="JRP19" s="56"/>
      <c r="JRQ19" s="56"/>
      <c r="JRR19" s="56"/>
      <c r="JRS19" s="56"/>
      <c r="JRT19" s="56"/>
      <c r="JRU19" s="56"/>
      <c r="JRV19" s="54" t="s">
        <v>247</v>
      </c>
      <c r="JRW19" s="57">
        <f t="shared" ref="JRW19:JTC19" si="687">JRY19</f>
        <v>300000</v>
      </c>
      <c r="JRX19" s="58"/>
      <c r="JRY19" s="57">
        <v>300000</v>
      </c>
      <c r="JRZ19" s="57">
        <f t="shared" ref="JRZ19:JTF19" si="688">JRY19</f>
        <v>300000</v>
      </c>
      <c r="JSA19" s="57"/>
      <c r="JSB19" s="57">
        <f t="shared" ref="JSB19:JTH19" si="689">JSC19+JSD19</f>
        <v>75000</v>
      </c>
      <c r="JSC19" s="57"/>
      <c r="JSD19" s="57">
        <f t="shared" ref="JSD19:JTJ19" si="690">JRW19*0.25</f>
        <v>75000</v>
      </c>
      <c r="JSE19" s="57">
        <f t="shared" ref="JSE19:JTK19" si="691">JSD19*90%</f>
        <v>67500</v>
      </c>
      <c r="JSF19" s="57">
        <f t="shared" ref="JSF19:JTL19" si="692">JSD19*10%</f>
        <v>7500</v>
      </c>
      <c r="JSG19" s="56"/>
      <c r="JSH19" s="56"/>
      <c r="JSI19" s="56"/>
      <c r="JSJ19" s="56"/>
      <c r="JSK19" s="61">
        <v>9</v>
      </c>
      <c r="JSL19" s="63" t="s">
        <v>141</v>
      </c>
      <c r="JSM19" s="55"/>
      <c r="JSN19" s="55"/>
      <c r="JSO19" s="56"/>
      <c r="JSP19" s="56"/>
      <c r="JSQ19" s="56"/>
      <c r="JSR19" s="56"/>
      <c r="JSS19" s="56"/>
      <c r="JST19" s="56"/>
      <c r="JSU19" s="56"/>
      <c r="JSV19" s="56"/>
      <c r="JSW19" s="56"/>
      <c r="JSX19" s="56"/>
      <c r="JSY19" s="56"/>
      <c r="JSZ19" s="56"/>
      <c r="JTA19" s="56"/>
      <c r="JTB19" s="54" t="s">
        <v>247</v>
      </c>
      <c r="JTC19" s="57">
        <f t="shared" si="687"/>
        <v>300000</v>
      </c>
      <c r="JTD19" s="58"/>
      <c r="JTE19" s="57">
        <v>300000</v>
      </c>
      <c r="JTF19" s="57">
        <f t="shared" si="688"/>
        <v>300000</v>
      </c>
      <c r="JTG19" s="57"/>
      <c r="JTH19" s="57">
        <f t="shared" si="689"/>
        <v>75000</v>
      </c>
      <c r="JTI19" s="57"/>
      <c r="JTJ19" s="57">
        <f t="shared" si="690"/>
        <v>75000</v>
      </c>
      <c r="JTK19" s="57">
        <f t="shared" si="691"/>
        <v>67500</v>
      </c>
      <c r="JTL19" s="57">
        <f t="shared" si="692"/>
        <v>7500</v>
      </c>
      <c r="JTM19" s="56"/>
      <c r="JTN19" s="56"/>
      <c r="JTO19" s="56"/>
      <c r="JTP19" s="56"/>
      <c r="JTQ19" s="61">
        <v>9</v>
      </c>
      <c r="JTR19" s="63" t="s">
        <v>141</v>
      </c>
      <c r="JTS19" s="55"/>
      <c r="JTT19" s="55"/>
      <c r="JTU19" s="56"/>
      <c r="JTV19" s="56"/>
      <c r="JTW19" s="56"/>
      <c r="JTX19" s="56"/>
      <c r="JTY19" s="56"/>
      <c r="JTZ19" s="56"/>
      <c r="JUA19" s="56"/>
      <c r="JUB19" s="56"/>
      <c r="JUC19" s="56"/>
      <c r="JUD19" s="56"/>
      <c r="JUE19" s="56"/>
      <c r="JUF19" s="56"/>
      <c r="JUG19" s="56"/>
      <c r="JUH19" s="54" t="s">
        <v>247</v>
      </c>
      <c r="JUI19" s="57">
        <f t="shared" ref="JUI19:JVO19" si="693">JUK19</f>
        <v>300000</v>
      </c>
      <c r="JUJ19" s="58"/>
      <c r="JUK19" s="57">
        <v>300000</v>
      </c>
      <c r="JUL19" s="57">
        <f t="shared" ref="JUL19:JVR19" si="694">JUK19</f>
        <v>300000</v>
      </c>
      <c r="JUM19" s="57"/>
      <c r="JUN19" s="57">
        <f t="shared" ref="JUN19:JVT19" si="695">JUO19+JUP19</f>
        <v>75000</v>
      </c>
      <c r="JUO19" s="57"/>
      <c r="JUP19" s="57">
        <f t="shared" ref="JUP19:JVV19" si="696">JUI19*0.25</f>
        <v>75000</v>
      </c>
      <c r="JUQ19" s="57">
        <f t="shared" ref="JUQ19:JVW19" si="697">JUP19*90%</f>
        <v>67500</v>
      </c>
      <c r="JUR19" s="57">
        <f t="shared" ref="JUR19:JVX19" si="698">JUP19*10%</f>
        <v>7500</v>
      </c>
      <c r="JUS19" s="56"/>
      <c r="JUT19" s="56"/>
      <c r="JUU19" s="56"/>
      <c r="JUV19" s="56"/>
      <c r="JUW19" s="61">
        <v>9</v>
      </c>
      <c r="JUX19" s="63" t="s">
        <v>141</v>
      </c>
      <c r="JUY19" s="55"/>
      <c r="JUZ19" s="55"/>
      <c r="JVA19" s="56"/>
      <c r="JVB19" s="56"/>
      <c r="JVC19" s="56"/>
      <c r="JVD19" s="56"/>
      <c r="JVE19" s="56"/>
      <c r="JVF19" s="56"/>
      <c r="JVG19" s="56"/>
      <c r="JVH19" s="56"/>
      <c r="JVI19" s="56"/>
      <c r="JVJ19" s="56"/>
      <c r="JVK19" s="56"/>
      <c r="JVL19" s="56"/>
      <c r="JVM19" s="56"/>
      <c r="JVN19" s="54" t="s">
        <v>247</v>
      </c>
      <c r="JVO19" s="57">
        <f t="shared" si="693"/>
        <v>300000</v>
      </c>
      <c r="JVP19" s="58"/>
      <c r="JVQ19" s="57">
        <v>300000</v>
      </c>
      <c r="JVR19" s="57">
        <f t="shared" si="694"/>
        <v>300000</v>
      </c>
      <c r="JVS19" s="57"/>
      <c r="JVT19" s="57">
        <f t="shared" si="695"/>
        <v>75000</v>
      </c>
      <c r="JVU19" s="57"/>
      <c r="JVV19" s="57">
        <f t="shared" si="696"/>
        <v>75000</v>
      </c>
      <c r="JVW19" s="57">
        <f t="shared" si="697"/>
        <v>67500</v>
      </c>
      <c r="JVX19" s="57">
        <f t="shared" si="698"/>
        <v>7500</v>
      </c>
      <c r="JVY19" s="56"/>
      <c r="JVZ19" s="56"/>
      <c r="JWA19" s="56"/>
      <c r="JWB19" s="56"/>
      <c r="JWC19" s="61">
        <v>9</v>
      </c>
      <c r="JWD19" s="63" t="s">
        <v>141</v>
      </c>
      <c r="JWE19" s="55"/>
      <c r="JWF19" s="55"/>
      <c r="JWG19" s="56"/>
      <c r="JWH19" s="56"/>
      <c r="JWI19" s="56"/>
      <c r="JWJ19" s="56"/>
      <c r="JWK19" s="56"/>
      <c r="JWL19" s="56"/>
      <c r="JWM19" s="56"/>
      <c r="JWN19" s="56"/>
      <c r="JWO19" s="56"/>
      <c r="JWP19" s="56"/>
      <c r="JWQ19" s="56"/>
      <c r="JWR19" s="56"/>
      <c r="JWS19" s="56"/>
      <c r="JWT19" s="54" t="s">
        <v>247</v>
      </c>
      <c r="JWU19" s="57">
        <f t="shared" ref="JWU19:JYA19" si="699">JWW19</f>
        <v>300000</v>
      </c>
      <c r="JWV19" s="58"/>
      <c r="JWW19" s="57">
        <v>300000</v>
      </c>
      <c r="JWX19" s="57">
        <f t="shared" ref="JWX19:JYD19" si="700">JWW19</f>
        <v>300000</v>
      </c>
      <c r="JWY19" s="57"/>
      <c r="JWZ19" s="57">
        <f t="shared" ref="JWZ19:JYF19" si="701">JXA19+JXB19</f>
        <v>75000</v>
      </c>
      <c r="JXA19" s="57"/>
      <c r="JXB19" s="57">
        <f t="shared" ref="JXB19:JYH19" si="702">JWU19*0.25</f>
        <v>75000</v>
      </c>
      <c r="JXC19" s="57">
        <f t="shared" ref="JXC19:JYI19" si="703">JXB19*90%</f>
        <v>67500</v>
      </c>
      <c r="JXD19" s="57">
        <f t="shared" ref="JXD19:JYJ19" si="704">JXB19*10%</f>
        <v>7500</v>
      </c>
      <c r="JXE19" s="56"/>
      <c r="JXF19" s="56"/>
      <c r="JXG19" s="56"/>
      <c r="JXH19" s="56"/>
      <c r="JXI19" s="61">
        <v>9</v>
      </c>
      <c r="JXJ19" s="63" t="s">
        <v>141</v>
      </c>
      <c r="JXK19" s="55"/>
      <c r="JXL19" s="55"/>
      <c r="JXM19" s="56"/>
      <c r="JXN19" s="56"/>
      <c r="JXO19" s="56"/>
      <c r="JXP19" s="56"/>
      <c r="JXQ19" s="56"/>
      <c r="JXR19" s="56"/>
      <c r="JXS19" s="56"/>
      <c r="JXT19" s="56"/>
      <c r="JXU19" s="56"/>
      <c r="JXV19" s="56"/>
      <c r="JXW19" s="56"/>
      <c r="JXX19" s="56"/>
      <c r="JXY19" s="56"/>
      <c r="JXZ19" s="54" t="s">
        <v>247</v>
      </c>
      <c r="JYA19" s="57">
        <f t="shared" si="699"/>
        <v>300000</v>
      </c>
      <c r="JYB19" s="58"/>
      <c r="JYC19" s="57">
        <v>300000</v>
      </c>
      <c r="JYD19" s="57">
        <f t="shared" si="700"/>
        <v>300000</v>
      </c>
      <c r="JYE19" s="57"/>
      <c r="JYF19" s="57">
        <f t="shared" si="701"/>
        <v>75000</v>
      </c>
      <c r="JYG19" s="57"/>
      <c r="JYH19" s="57">
        <f t="shared" si="702"/>
        <v>75000</v>
      </c>
      <c r="JYI19" s="57">
        <f t="shared" si="703"/>
        <v>67500</v>
      </c>
      <c r="JYJ19" s="57">
        <f t="shared" si="704"/>
        <v>7500</v>
      </c>
      <c r="JYK19" s="56"/>
      <c r="JYL19" s="56"/>
      <c r="JYM19" s="56"/>
      <c r="JYN19" s="56"/>
      <c r="JYO19" s="61">
        <v>9</v>
      </c>
      <c r="JYP19" s="63" t="s">
        <v>141</v>
      </c>
      <c r="JYQ19" s="55"/>
      <c r="JYR19" s="55"/>
      <c r="JYS19" s="56"/>
      <c r="JYT19" s="56"/>
      <c r="JYU19" s="56"/>
      <c r="JYV19" s="56"/>
      <c r="JYW19" s="56"/>
      <c r="JYX19" s="56"/>
      <c r="JYY19" s="56"/>
      <c r="JYZ19" s="56"/>
      <c r="JZA19" s="56"/>
      <c r="JZB19" s="56"/>
      <c r="JZC19" s="56"/>
      <c r="JZD19" s="56"/>
      <c r="JZE19" s="56"/>
      <c r="JZF19" s="54" t="s">
        <v>247</v>
      </c>
      <c r="JZG19" s="57">
        <f t="shared" ref="JZG19:KAM19" si="705">JZI19</f>
        <v>300000</v>
      </c>
      <c r="JZH19" s="58"/>
      <c r="JZI19" s="57">
        <v>300000</v>
      </c>
      <c r="JZJ19" s="57">
        <f t="shared" ref="JZJ19:KAP19" si="706">JZI19</f>
        <v>300000</v>
      </c>
      <c r="JZK19" s="57"/>
      <c r="JZL19" s="57">
        <f t="shared" ref="JZL19:KAR19" si="707">JZM19+JZN19</f>
        <v>75000</v>
      </c>
      <c r="JZM19" s="57"/>
      <c r="JZN19" s="57">
        <f t="shared" ref="JZN19:KAT19" si="708">JZG19*0.25</f>
        <v>75000</v>
      </c>
      <c r="JZO19" s="57">
        <f t="shared" ref="JZO19:KAU19" si="709">JZN19*90%</f>
        <v>67500</v>
      </c>
      <c r="JZP19" s="57">
        <f t="shared" ref="JZP19:KAV19" si="710">JZN19*10%</f>
        <v>7500</v>
      </c>
      <c r="JZQ19" s="56"/>
      <c r="JZR19" s="56"/>
      <c r="JZS19" s="56"/>
      <c r="JZT19" s="56"/>
      <c r="JZU19" s="61">
        <v>9</v>
      </c>
      <c r="JZV19" s="63" t="s">
        <v>141</v>
      </c>
      <c r="JZW19" s="55"/>
      <c r="JZX19" s="55"/>
      <c r="JZY19" s="56"/>
      <c r="JZZ19" s="56"/>
      <c r="KAA19" s="56"/>
      <c r="KAB19" s="56"/>
      <c r="KAC19" s="56"/>
      <c r="KAD19" s="56"/>
      <c r="KAE19" s="56"/>
      <c r="KAF19" s="56"/>
      <c r="KAG19" s="56"/>
      <c r="KAH19" s="56"/>
      <c r="KAI19" s="56"/>
      <c r="KAJ19" s="56"/>
      <c r="KAK19" s="56"/>
      <c r="KAL19" s="54" t="s">
        <v>247</v>
      </c>
      <c r="KAM19" s="57">
        <f t="shared" si="705"/>
        <v>300000</v>
      </c>
      <c r="KAN19" s="58"/>
      <c r="KAO19" s="57">
        <v>300000</v>
      </c>
      <c r="KAP19" s="57">
        <f t="shared" si="706"/>
        <v>300000</v>
      </c>
      <c r="KAQ19" s="57"/>
      <c r="KAR19" s="57">
        <f t="shared" si="707"/>
        <v>75000</v>
      </c>
      <c r="KAS19" s="57"/>
      <c r="KAT19" s="57">
        <f t="shared" si="708"/>
        <v>75000</v>
      </c>
      <c r="KAU19" s="57">
        <f t="shared" si="709"/>
        <v>67500</v>
      </c>
      <c r="KAV19" s="57">
        <f t="shared" si="710"/>
        <v>7500</v>
      </c>
      <c r="KAW19" s="56"/>
      <c r="KAX19" s="56"/>
      <c r="KAY19" s="56"/>
      <c r="KAZ19" s="56"/>
      <c r="KBA19" s="61">
        <v>9</v>
      </c>
      <c r="KBB19" s="63" t="s">
        <v>141</v>
      </c>
      <c r="KBC19" s="55"/>
      <c r="KBD19" s="55"/>
      <c r="KBE19" s="56"/>
      <c r="KBF19" s="56"/>
      <c r="KBG19" s="56"/>
      <c r="KBH19" s="56"/>
      <c r="KBI19" s="56"/>
      <c r="KBJ19" s="56"/>
      <c r="KBK19" s="56"/>
      <c r="KBL19" s="56"/>
      <c r="KBM19" s="56"/>
      <c r="KBN19" s="56"/>
      <c r="KBO19" s="56"/>
      <c r="KBP19" s="56"/>
      <c r="KBQ19" s="56"/>
      <c r="KBR19" s="54" t="s">
        <v>247</v>
      </c>
      <c r="KBS19" s="57">
        <f t="shared" ref="KBS19:KCY19" si="711">KBU19</f>
        <v>300000</v>
      </c>
      <c r="KBT19" s="58"/>
      <c r="KBU19" s="57">
        <v>300000</v>
      </c>
      <c r="KBV19" s="57">
        <f t="shared" ref="KBV19:KDB19" si="712">KBU19</f>
        <v>300000</v>
      </c>
      <c r="KBW19" s="57"/>
      <c r="KBX19" s="57">
        <f t="shared" ref="KBX19:KDD19" si="713">KBY19+KBZ19</f>
        <v>75000</v>
      </c>
      <c r="KBY19" s="57"/>
      <c r="KBZ19" s="57">
        <f t="shared" ref="KBZ19:KDF19" si="714">KBS19*0.25</f>
        <v>75000</v>
      </c>
      <c r="KCA19" s="57">
        <f t="shared" ref="KCA19:KDG19" si="715">KBZ19*90%</f>
        <v>67500</v>
      </c>
      <c r="KCB19" s="57">
        <f t="shared" ref="KCB19:KDH19" si="716">KBZ19*10%</f>
        <v>7500</v>
      </c>
      <c r="KCC19" s="56"/>
      <c r="KCD19" s="56"/>
      <c r="KCE19" s="56"/>
      <c r="KCF19" s="56"/>
      <c r="KCG19" s="61">
        <v>9</v>
      </c>
      <c r="KCH19" s="63" t="s">
        <v>141</v>
      </c>
      <c r="KCI19" s="55"/>
      <c r="KCJ19" s="55"/>
      <c r="KCK19" s="56"/>
      <c r="KCL19" s="56"/>
      <c r="KCM19" s="56"/>
      <c r="KCN19" s="56"/>
      <c r="KCO19" s="56"/>
      <c r="KCP19" s="56"/>
      <c r="KCQ19" s="56"/>
      <c r="KCR19" s="56"/>
      <c r="KCS19" s="56"/>
      <c r="KCT19" s="56"/>
      <c r="KCU19" s="56"/>
      <c r="KCV19" s="56"/>
      <c r="KCW19" s="56"/>
      <c r="KCX19" s="54" t="s">
        <v>247</v>
      </c>
      <c r="KCY19" s="57">
        <f t="shared" si="711"/>
        <v>300000</v>
      </c>
      <c r="KCZ19" s="58"/>
      <c r="KDA19" s="57">
        <v>300000</v>
      </c>
      <c r="KDB19" s="57">
        <f t="shared" si="712"/>
        <v>300000</v>
      </c>
      <c r="KDC19" s="57"/>
      <c r="KDD19" s="57">
        <f t="shared" si="713"/>
        <v>75000</v>
      </c>
      <c r="KDE19" s="57"/>
      <c r="KDF19" s="57">
        <f t="shared" si="714"/>
        <v>75000</v>
      </c>
      <c r="KDG19" s="57">
        <f t="shared" si="715"/>
        <v>67500</v>
      </c>
      <c r="KDH19" s="57">
        <f t="shared" si="716"/>
        <v>7500</v>
      </c>
      <c r="KDI19" s="56"/>
      <c r="KDJ19" s="56"/>
      <c r="KDK19" s="56"/>
      <c r="KDL19" s="56"/>
      <c r="KDM19" s="61">
        <v>9</v>
      </c>
      <c r="KDN19" s="63" t="s">
        <v>141</v>
      </c>
      <c r="KDO19" s="55"/>
      <c r="KDP19" s="55"/>
      <c r="KDQ19" s="56"/>
      <c r="KDR19" s="56"/>
      <c r="KDS19" s="56"/>
      <c r="KDT19" s="56"/>
      <c r="KDU19" s="56"/>
      <c r="KDV19" s="56"/>
      <c r="KDW19" s="56"/>
      <c r="KDX19" s="56"/>
      <c r="KDY19" s="56"/>
      <c r="KDZ19" s="56"/>
      <c r="KEA19" s="56"/>
      <c r="KEB19" s="56"/>
      <c r="KEC19" s="56"/>
      <c r="KED19" s="54" t="s">
        <v>247</v>
      </c>
      <c r="KEE19" s="57">
        <f t="shared" ref="KEE19:KFK19" si="717">KEG19</f>
        <v>300000</v>
      </c>
      <c r="KEF19" s="58"/>
      <c r="KEG19" s="57">
        <v>300000</v>
      </c>
      <c r="KEH19" s="57">
        <f t="shared" ref="KEH19:KFN19" si="718">KEG19</f>
        <v>300000</v>
      </c>
      <c r="KEI19" s="57"/>
      <c r="KEJ19" s="57">
        <f t="shared" ref="KEJ19:KFP19" si="719">KEK19+KEL19</f>
        <v>75000</v>
      </c>
      <c r="KEK19" s="57"/>
      <c r="KEL19" s="57">
        <f t="shared" ref="KEL19:KFR19" si="720">KEE19*0.25</f>
        <v>75000</v>
      </c>
      <c r="KEM19" s="57">
        <f t="shared" ref="KEM19:KFS19" si="721">KEL19*90%</f>
        <v>67500</v>
      </c>
      <c r="KEN19" s="57">
        <f t="shared" ref="KEN19:KFT19" si="722">KEL19*10%</f>
        <v>7500</v>
      </c>
      <c r="KEO19" s="56"/>
      <c r="KEP19" s="56"/>
      <c r="KEQ19" s="56"/>
      <c r="KER19" s="56"/>
      <c r="KES19" s="61">
        <v>9</v>
      </c>
      <c r="KET19" s="63" t="s">
        <v>141</v>
      </c>
      <c r="KEU19" s="55"/>
      <c r="KEV19" s="55"/>
      <c r="KEW19" s="56"/>
      <c r="KEX19" s="56"/>
      <c r="KEY19" s="56"/>
      <c r="KEZ19" s="56"/>
      <c r="KFA19" s="56"/>
      <c r="KFB19" s="56"/>
      <c r="KFC19" s="56"/>
      <c r="KFD19" s="56"/>
      <c r="KFE19" s="56"/>
      <c r="KFF19" s="56"/>
      <c r="KFG19" s="56"/>
      <c r="KFH19" s="56"/>
      <c r="KFI19" s="56"/>
      <c r="KFJ19" s="54" t="s">
        <v>247</v>
      </c>
      <c r="KFK19" s="57">
        <f t="shared" si="717"/>
        <v>300000</v>
      </c>
      <c r="KFL19" s="58"/>
      <c r="KFM19" s="57">
        <v>300000</v>
      </c>
      <c r="KFN19" s="57">
        <f t="shared" si="718"/>
        <v>300000</v>
      </c>
      <c r="KFO19" s="57"/>
      <c r="KFP19" s="57">
        <f t="shared" si="719"/>
        <v>75000</v>
      </c>
      <c r="KFQ19" s="57"/>
      <c r="KFR19" s="57">
        <f t="shared" si="720"/>
        <v>75000</v>
      </c>
      <c r="KFS19" s="57">
        <f t="shared" si="721"/>
        <v>67500</v>
      </c>
      <c r="KFT19" s="57">
        <f t="shared" si="722"/>
        <v>7500</v>
      </c>
      <c r="KFU19" s="56"/>
      <c r="KFV19" s="56"/>
      <c r="KFW19" s="56"/>
      <c r="KFX19" s="56"/>
      <c r="KFY19" s="61">
        <v>9</v>
      </c>
      <c r="KFZ19" s="63" t="s">
        <v>141</v>
      </c>
      <c r="KGA19" s="55"/>
      <c r="KGB19" s="55"/>
      <c r="KGC19" s="56"/>
      <c r="KGD19" s="56"/>
      <c r="KGE19" s="56"/>
      <c r="KGF19" s="56"/>
      <c r="KGG19" s="56"/>
      <c r="KGH19" s="56"/>
      <c r="KGI19" s="56"/>
      <c r="KGJ19" s="56"/>
      <c r="KGK19" s="56"/>
      <c r="KGL19" s="56"/>
      <c r="KGM19" s="56"/>
      <c r="KGN19" s="56"/>
      <c r="KGO19" s="56"/>
      <c r="KGP19" s="54" t="s">
        <v>247</v>
      </c>
      <c r="KGQ19" s="57">
        <f t="shared" ref="KGQ19:KHW19" si="723">KGS19</f>
        <v>300000</v>
      </c>
      <c r="KGR19" s="58"/>
      <c r="KGS19" s="57">
        <v>300000</v>
      </c>
      <c r="KGT19" s="57">
        <f t="shared" ref="KGT19:KHZ19" si="724">KGS19</f>
        <v>300000</v>
      </c>
      <c r="KGU19" s="57"/>
      <c r="KGV19" s="57">
        <f t="shared" ref="KGV19:KIB19" si="725">KGW19+KGX19</f>
        <v>75000</v>
      </c>
      <c r="KGW19" s="57"/>
      <c r="KGX19" s="57">
        <f t="shared" ref="KGX19:KID19" si="726">KGQ19*0.25</f>
        <v>75000</v>
      </c>
      <c r="KGY19" s="57">
        <f t="shared" ref="KGY19:KIE19" si="727">KGX19*90%</f>
        <v>67500</v>
      </c>
      <c r="KGZ19" s="57">
        <f t="shared" ref="KGZ19:KIF19" si="728">KGX19*10%</f>
        <v>7500</v>
      </c>
      <c r="KHA19" s="56"/>
      <c r="KHB19" s="56"/>
      <c r="KHC19" s="56"/>
      <c r="KHD19" s="56"/>
      <c r="KHE19" s="61">
        <v>9</v>
      </c>
      <c r="KHF19" s="63" t="s">
        <v>141</v>
      </c>
      <c r="KHG19" s="55"/>
      <c r="KHH19" s="55"/>
      <c r="KHI19" s="56"/>
      <c r="KHJ19" s="56"/>
      <c r="KHK19" s="56"/>
      <c r="KHL19" s="56"/>
      <c r="KHM19" s="56"/>
      <c r="KHN19" s="56"/>
      <c r="KHO19" s="56"/>
      <c r="KHP19" s="56"/>
      <c r="KHQ19" s="56"/>
      <c r="KHR19" s="56"/>
      <c r="KHS19" s="56"/>
      <c r="KHT19" s="56"/>
      <c r="KHU19" s="56"/>
      <c r="KHV19" s="54" t="s">
        <v>247</v>
      </c>
      <c r="KHW19" s="57">
        <f t="shared" si="723"/>
        <v>300000</v>
      </c>
      <c r="KHX19" s="58"/>
      <c r="KHY19" s="57">
        <v>300000</v>
      </c>
      <c r="KHZ19" s="57">
        <f t="shared" si="724"/>
        <v>300000</v>
      </c>
      <c r="KIA19" s="57"/>
      <c r="KIB19" s="57">
        <f t="shared" si="725"/>
        <v>75000</v>
      </c>
      <c r="KIC19" s="57"/>
      <c r="KID19" s="57">
        <f t="shared" si="726"/>
        <v>75000</v>
      </c>
      <c r="KIE19" s="57">
        <f t="shared" si="727"/>
        <v>67500</v>
      </c>
      <c r="KIF19" s="57">
        <f t="shared" si="728"/>
        <v>7500</v>
      </c>
      <c r="KIG19" s="56"/>
      <c r="KIH19" s="56"/>
      <c r="KII19" s="56"/>
      <c r="KIJ19" s="56"/>
      <c r="KIK19" s="61">
        <v>9</v>
      </c>
      <c r="KIL19" s="63" t="s">
        <v>141</v>
      </c>
      <c r="KIM19" s="55"/>
      <c r="KIN19" s="55"/>
      <c r="KIO19" s="56"/>
      <c r="KIP19" s="56"/>
      <c r="KIQ19" s="56"/>
      <c r="KIR19" s="56"/>
      <c r="KIS19" s="56"/>
      <c r="KIT19" s="56"/>
      <c r="KIU19" s="56"/>
      <c r="KIV19" s="56"/>
      <c r="KIW19" s="56"/>
      <c r="KIX19" s="56"/>
      <c r="KIY19" s="56"/>
      <c r="KIZ19" s="56"/>
      <c r="KJA19" s="56"/>
      <c r="KJB19" s="54" t="s">
        <v>247</v>
      </c>
      <c r="KJC19" s="57">
        <f t="shared" ref="KJC19:KKI19" si="729">KJE19</f>
        <v>300000</v>
      </c>
      <c r="KJD19" s="58"/>
      <c r="KJE19" s="57">
        <v>300000</v>
      </c>
      <c r="KJF19" s="57">
        <f t="shared" ref="KJF19:KKL19" si="730">KJE19</f>
        <v>300000</v>
      </c>
      <c r="KJG19" s="57"/>
      <c r="KJH19" s="57">
        <f t="shared" ref="KJH19:KKN19" si="731">KJI19+KJJ19</f>
        <v>75000</v>
      </c>
      <c r="KJI19" s="57"/>
      <c r="KJJ19" s="57">
        <f t="shared" ref="KJJ19:KKP19" si="732">KJC19*0.25</f>
        <v>75000</v>
      </c>
      <c r="KJK19" s="57">
        <f t="shared" ref="KJK19:KKQ19" si="733">KJJ19*90%</f>
        <v>67500</v>
      </c>
      <c r="KJL19" s="57">
        <f t="shared" ref="KJL19:KKR19" si="734">KJJ19*10%</f>
        <v>7500</v>
      </c>
      <c r="KJM19" s="56"/>
      <c r="KJN19" s="56"/>
      <c r="KJO19" s="56"/>
      <c r="KJP19" s="56"/>
      <c r="KJQ19" s="61">
        <v>9</v>
      </c>
      <c r="KJR19" s="63" t="s">
        <v>141</v>
      </c>
      <c r="KJS19" s="55"/>
      <c r="KJT19" s="55"/>
      <c r="KJU19" s="56"/>
      <c r="KJV19" s="56"/>
      <c r="KJW19" s="56"/>
      <c r="KJX19" s="56"/>
      <c r="KJY19" s="56"/>
      <c r="KJZ19" s="56"/>
      <c r="KKA19" s="56"/>
      <c r="KKB19" s="56"/>
      <c r="KKC19" s="56"/>
      <c r="KKD19" s="56"/>
      <c r="KKE19" s="56"/>
      <c r="KKF19" s="56"/>
      <c r="KKG19" s="56"/>
      <c r="KKH19" s="54" t="s">
        <v>247</v>
      </c>
      <c r="KKI19" s="57">
        <f t="shared" si="729"/>
        <v>300000</v>
      </c>
      <c r="KKJ19" s="58"/>
      <c r="KKK19" s="57">
        <v>300000</v>
      </c>
      <c r="KKL19" s="57">
        <f t="shared" si="730"/>
        <v>300000</v>
      </c>
      <c r="KKM19" s="57"/>
      <c r="KKN19" s="57">
        <f t="shared" si="731"/>
        <v>75000</v>
      </c>
      <c r="KKO19" s="57"/>
      <c r="KKP19" s="57">
        <f t="shared" si="732"/>
        <v>75000</v>
      </c>
      <c r="KKQ19" s="57">
        <f t="shared" si="733"/>
        <v>67500</v>
      </c>
      <c r="KKR19" s="57">
        <f t="shared" si="734"/>
        <v>7500</v>
      </c>
      <c r="KKS19" s="56"/>
      <c r="KKT19" s="56"/>
      <c r="KKU19" s="56"/>
      <c r="KKV19" s="56"/>
      <c r="KKW19" s="61">
        <v>9</v>
      </c>
      <c r="KKX19" s="63" t="s">
        <v>141</v>
      </c>
      <c r="KKY19" s="55"/>
      <c r="KKZ19" s="55"/>
      <c r="KLA19" s="56"/>
      <c r="KLB19" s="56"/>
      <c r="KLC19" s="56"/>
      <c r="KLD19" s="56"/>
      <c r="KLE19" s="56"/>
      <c r="KLF19" s="56"/>
      <c r="KLG19" s="56"/>
      <c r="KLH19" s="56"/>
      <c r="KLI19" s="56"/>
      <c r="KLJ19" s="56"/>
      <c r="KLK19" s="56"/>
      <c r="KLL19" s="56"/>
      <c r="KLM19" s="56"/>
      <c r="KLN19" s="54" t="s">
        <v>247</v>
      </c>
      <c r="KLO19" s="57">
        <f t="shared" ref="KLO19:KMU19" si="735">KLQ19</f>
        <v>300000</v>
      </c>
      <c r="KLP19" s="58"/>
      <c r="KLQ19" s="57">
        <v>300000</v>
      </c>
      <c r="KLR19" s="57">
        <f t="shared" ref="KLR19:KMX19" si="736">KLQ19</f>
        <v>300000</v>
      </c>
      <c r="KLS19" s="57"/>
      <c r="KLT19" s="57">
        <f t="shared" ref="KLT19:KMZ19" si="737">KLU19+KLV19</f>
        <v>75000</v>
      </c>
      <c r="KLU19" s="57"/>
      <c r="KLV19" s="57">
        <f t="shared" ref="KLV19:KNB19" si="738">KLO19*0.25</f>
        <v>75000</v>
      </c>
      <c r="KLW19" s="57">
        <f t="shared" ref="KLW19:KNC19" si="739">KLV19*90%</f>
        <v>67500</v>
      </c>
      <c r="KLX19" s="57">
        <f t="shared" ref="KLX19:KND19" si="740">KLV19*10%</f>
        <v>7500</v>
      </c>
      <c r="KLY19" s="56"/>
      <c r="KLZ19" s="56"/>
      <c r="KMA19" s="56"/>
      <c r="KMB19" s="56"/>
      <c r="KMC19" s="61">
        <v>9</v>
      </c>
      <c r="KMD19" s="63" t="s">
        <v>141</v>
      </c>
      <c r="KME19" s="55"/>
      <c r="KMF19" s="55"/>
      <c r="KMG19" s="56"/>
      <c r="KMH19" s="56"/>
      <c r="KMI19" s="56"/>
      <c r="KMJ19" s="56"/>
      <c r="KMK19" s="56"/>
      <c r="KML19" s="56"/>
      <c r="KMM19" s="56"/>
      <c r="KMN19" s="56"/>
      <c r="KMO19" s="56"/>
      <c r="KMP19" s="56"/>
      <c r="KMQ19" s="56"/>
      <c r="KMR19" s="56"/>
      <c r="KMS19" s="56"/>
      <c r="KMT19" s="54" t="s">
        <v>247</v>
      </c>
      <c r="KMU19" s="57">
        <f t="shared" si="735"/>
        <v>300000</v>
      </c>
      <c r="KMV19" s="58"/>
      <c r="KMW19" s="57">
        <v>300000</v>
      </c>
      <c r="KMX19" s="57">
        <f t="shared" si="736"/>
        <v>300000</v>
      </c>
      <c r="KMY19" s="57"/>
      <c r="KMZ19" s="57">
        <f t="shared" si="737"/>
        <v>75000</v>
      </c>
      <c r="KNA19" s="57"/>
      <c r="KNB19" s="57">
        <f t="shared" si="738"/>
        <v>75000</v>
      </c>
      <c r="KNC19" s="57">
        <f t="shared" si="739"/>
        <v>67500</v>
      </c>
      <c r="KND19" s="57">
        <f t="shared" si="740"/>
        <v>7500</v>
      </c>
      <c r="KNE19" s="56"/>
      <c r="KNF19" s="56"/>
      <c r="KNG19" s="56"/>
      <c r="KNH19" s="56"/>
      <c r="KNI19" s="61">
        <v>9</v>
      </c>
      <c r="KNJ19" s="63" t="s">
        <v>141</v>
      </c>
      <c r="KNK19" s="55"/>
      <c r="KNL19" s="55"/>
      <c r="KNM19" s="56"/>
      <c r="KNN19" s="56"/>
      <c r="KNO19" s="56"/>
      <c r="KNP19" s="56"/>
      <c r="KNQ19" s="56"/>
      <c r="KNR19" s="56"/>
      <c r="KNS19" s="56"/>
      <c r="KNT19" s="56"/>
      <c r="KNU19" s="56"/>
      <c r="KNV19" s="56"/>
      <c r="KNW19" s="56"/>
      <c r="KNX19" s="56"/>
      <c r="KNY19" s="56"/>
      <c r="KNZ19" s="54" t="s">
        <v>247</v>
      </c>
      <c r="KOA19" s="57">
        <f t="shared" ref="KOA19:KPG19" si="741">KOC19</f>
        <v>300000</v>
      </c>
      <c r="KOB19" s="58"/>
      <c r="KOC19" s="57">
        <v>300000</v>
      </c>
      <c r="KOD19" s="57">
        <f t="shared" ref="KOD19:KPJ19" si="742">KOC19</f>
        <v>300000</v>
      </c>
      <c r="KOE19" s="57"/>
      <c r="KOF19" s="57">
        <f t="shared" ref="KOF19:KPL19" si="743">KOG19+KOH19</f>
        <v>75000</v>
      </c>
      <c r="KOG19" s="57"/>
      <c r="KOH19" s="57">
        <f t="shared" ref="KOH19:KPN19" si="744">KOA19*0.25</f>
        <v>75000</v>
      </c>
      <c r="KOI19" s="57">
        <f t="shared" ref="KOI19:KPO19" si="745">KOH19*90%</f>
        <v>67500</v>
      </c>
      <c r="KOJ19" s="57">
        <f t="shared" ref="KOJ19:KPP19" si="746">KOH19*10%</f>
        <v>7500</v>
      </c>
      <c r="KOK19" s="56"/>
      <c r="KOL19" s="56"/>
      <c r="KOM19" s="56"/>
      <c r="KON19" s="56"/>
      <c r="KOO19" s="61">
        <v>9</v>
      </c>
      <c r="KOP19" s="63" t="s">
        <v>141</v>
      </c>
      <c r="KOQ19" s="55"/>
      <c r="KOR19" s="55"/>
      <c r="KOS19" s="56"/>
      <c r="KOT19" s="56"/>
      <c r="KOU19" s="56"/>
      <c r="KOV19" s="56"/>
      <c r="KOW19" s="56"/>
      <c r="KOX19" s="56"/>
      <c r="KOY19" s="56"/>
      <c r="KOZ19" s="56"/>
      <c r="KPA19" s="56"/>
      <c r="KPB19" s="56"/>
      <c r="KPC19" s="56"/>
      <c r="KPD19" s="56"/>
      <c r="KPE19" s="56"/>
      <c r="KPF19" s="54" t="s">
        <v>247</v>
      </c>
      <c r="KPG19" s="57">
        <f t="shared" si="741"/>
        <v>300000</v>
      </c>
      <c r="KPH19" s="58"/>
      <c r="KPI19" s="57">
        <v>300000</v>
      </c>
      <c r="KPJ19" s="57">
        <f t="shared" si="742"/>
        <v>300000</v>
      </c>
      <c r="KPK19" s="57"/>
      <c r="KPL19" s="57">
        <f t="shared" si="743"/>
        <v>75000</v>
      </c>
      <c r="KPM19" s="57"/>
      <c r="KPN19" s="57">
        <f t="shared" si="744"/>
        <v>75000</v>
      </c>
      <c r="KPO19" s="57">
        <f t="shared" si="745"/>
        <v>67500</v>
      </c>
      <c r="KPP19" s="57">
        <f t="shared" si="746"/>
        <v>7500</v>
      </c>
      <c r="KPQ19" s="56"/>
      <c r="KPR19" s="56"/>
      <c r="KPS19" s="56"/>
      <c r="KPT19" s="56"/>
      <c r="KPU19" s="61">
        <v>9</v>
      </c>
      <c r="KPV19" s="63" t="s">
        <v>141</v>
      </c>
      <c r="KPW19" s="55"/>
      <c r="KPX19" s="55"/>
      <c r="KPY19" s="56"/>
      <c r="KPZ19" s="56"/>
      <c r="KQA19" s="56"/>
      <c r="KQB19" s="56"/>
      <c r="KQC19" s="56"/>
      <c r="KQD19" s="56"/>
      <c r="KQE19" s="56"/>
      <c r="KQF19" s="56"/>
      <c r="KQG19" s="56"/>
      <c r="KQH19" s="56"/>
      <c r="KQI19" s="56"/>
      <c r="KQJ19" s="56"/>
      <c r="KQK19" s="56"/>
      <c r="KQL19" s="54" t="s">
        <v>247</v>
      </c>
      <c r="KQM19" s="57">
        <f t="shared" ref="KQM19:KRS19" si="747">KQO19</f>
        <v>300000</v>
      </c>
      <c r="KQN19" s="58"/>
      <c r="KQO19" s="57">
        <v>300000</v>
      </c>
      <c r="KQP19" s="57">
        <f t="shared" ref="KQP19:KRV19" si="748">KQO19</f>
        <v>300000</v>
      </c>
      <c r="KQQ19" s="57"/>
      <c r="KQR19" s="57">
        <f t="shared" ref="KQR19:KRX19" si="749">KQS19+KQT19</f>
        <v>75000</v>
      </c>
      <c r="KQS19" s="57"/>
      <c r="KQT19" s="57">
        <f t="shared" ref="KQT19:KRZ19" si="750">KQM19*0.25</f>
        <v>75000</v>
      </c>
      <c r="KQU19" s="57">
        <f t="shared" ref="KQU19:KSA19" si="751">KQT19*90%</f>
        <v>67500</v>
      </c>
      <c r="KQV19" s="57">
        <f t="shared" ref="KQV19:KSB19" si="752">KQT19*10%</f>
        <v>7500</v>
      </c>
      <c r="KQW19" s="56"/>
      <c r="KQX19" s="56"/>
      <c r="KQY19" s="56"/>
      <c r="KQZ19" s="56"/>
      <c r="KRA19" s="61">
        <v>9</v>
      </c>
      <c r="KRB19" s="63" t="s">
        <v>141</v>
      </c>
      <c r="KRC19" s="55"/>
      <c r="KRD19" s="55"/>
      <c r="KRE19" s="56"/>
      <c r="KRF19" s="56"/>
      <c r="KRG19" s="56"/>
      <c r="KRH19" s="56"/>
      <c r="KRI19" s="56"/>
      <c r="KRJ19" s="56"/>
      <c r="KRK19" s="56"/>
      <c r="KRL19" s="56"/>
      <c r="KRM19" s="56"/>
      <c r="KRN19" s="56"/>
      <c r="KRO19" s="56"/>
      <c r="KRP19" s="56"/>
      <c r="KRQ19" s="56"/>
      <c r="KRR19" s="54" t="s">
        <v>247</v>
      </c>
      <c r="KRS19" s="57">
        <f t="shared" si="747"/>
        <v>300000</v>
      </c>
      <c r="KRT19" s="58"/>
      <c r="KRU19" s="57">
        <v>300000</v>
      </c>
      <c r="KRV19" s="57">
        <f t="shared" si="748"/>
        <v>300000</v>
      </c>
      <c r="KRW19" s="57"/>
      <c r="KRX19" s="57">
        <f t="shared" si="749"/>
        <v>75000</v>
      </c>
      <c r="KRY19" s="57"/>
      <c r="KRZ19" s="57">
        <f t="shared" si="750"/>
        <v>75000</v>
      </c>
      <c r="KSA19" s="57">
        <f t="shared" si="751"/>
        <v>67500</v>
      </c>
      <c r="KSB19" s="57">
        <f t="shared" si="752"/>
        <v>7500</v>
      </c>
      <c r="KSC19" s="56"/>
      <c r="KSD19" s="56"/>
      <c r="KSE19" s="56"/>
      <c r="KSF19" s="56"/>
      <c r="KSG19" s="61">
        <v>9</v>
      </c>
      <c r="KSH19" s="63" t="s">
        <v>141</v>
      </c>
      <c r="KSI19" s="55"/>
      <c r="KSJ19" s="55"/>
      <c r="KSK19" s="56"/>
      <c r="KSL19" s="56"/>
      <c r="KSM19" s="56"/>
      <c r="KSN19" s="56"/>
      <c r="KSO19" s="56"/>
      <c r="KSP19" s="56"/>
      <c r="KSQ19" s="56"/>
      <c r="KSR19" s="56"/>
      <c r="KSS19" s="56"/>
      <c r="KST19" s="56"/>
      <c r="KSU19" s="56"/>
      <c r="KSV19" s="56"/>
      <c r="KSW19" s="56"/>
      <c r="KSX19" s="54" t="s">
        <v>247</v>
      </c>
      <c r="KSY19" s="57">
        <f t="shared" ref="KSY19:KUE19" si="753">KTA19</f>
        <v>300000</v>
      </c>
      <c r="KSZ19" s="58"/>
      <c r="KTA19" s="57">
        <v>300000</v>
      </c>
      <c r="KTB19" s="57">
        <f t="shared" ref="KTB19:KUH19" si="754">KTA19</f>
        <v>300000</v>
      </c>
      <c r="KTC19" s="57"/>
      <c r="KTD19" s="57">
        <f t="shared" ref="KTD19:KUJ19" si="755">KTE19+KTF19</f>
        <v>75000</v>
      </c>
      <c r="KTE19" s="57"/>
      <c r="KTF19" s="57">
        <f t="shared" ref="KTF19:KUL19" si="756">KSY19*0.25</f>
        <v>75000</v>
      </c>
      <c r="KTG19" s="57">
        <f t="shared" ref="KTG19:KUM19" si="757">KTF19*90%</f>
        <v>67500</v>
      </c>
      <c r="KTH19" s="57">
        <f t="shared" ref="KTH19:KUN19" si="758">KTF19*10%</f>
        <v>7500</v>
      </c>
      <c r="KTI19" s="56"/>
      <c r="KTJ19" s="56"/>
      <c r="KTK19" s="56"/>
      <c r="KTL19" s="56"/>
      <c r="KTM19" s="61">
        <v>9</v>
      </c>
      <c r="KTN19" s="63" t="s">
        <v>141</v>
      </c>
      <c r="KTO19" s="55"/>
      <c r="KTP19" s="55"/>
      <c r="KTQ19" s="56"/>
      <c r="KTR19" s="56"/>
      <c r="KTS19" s="56"/>
      <c r="KTT19" s="56"/>
      <c r="KTU19" s="56"/>
      <c r="KTV19" s="56"/>
      <c r="KTW19" s="56"/>
      <c r="KTX19" s="56"/>
      <c r="KTY19" s="56"/>
      <c r="KTZ19" s="56"/>
      <c r="KUA19" s="56"/>
      <c r="KUB19" s="56"/>
      <c r="KUC19" s="56"/>
      <c r="KUD19" s="54" t="s">
        <v>247</v>
      </c>
      <c r="KUE19" s="57">
        <f t="shared" si="753"/>
        <v>300000</v>
      </c>
      <c r="KUF19" s="58"/>
      <c r="KUG19" s="57">
        <v>300000</v>
      </c>
      <c r="KUH19" s="57">
        <f t="shared" si="754"/>
        <v>300000</v>
      </c>
      <c r="KUI19" s="57"/>
      <c r="KUJ19" s="57">
        <f t="shared" si="755"/>
        <v>75000</v>
      </c>
      <c r="KUK19" s="57"/>
      <c r="KUL19" s="57">
        <f t="shared" si="756"/>
        <v>75000</v>
      </c>
      <c r="KUM19" s="57">
        <f t="shared" si="757"/>
        <v>67500</v>
      </c>
      <c r="KUN19" s="57">
        <f t="shared" si="758"/>
        <v>7500</v>
      </c>
      <c r="KUO19" s="56"/>
      <c r="KUP19" s="56"/>
      <c r="KUQ19" s="56"/>
      <c r="KUR19" s="56"/>
      <c r="KUS19" s="61">
        <v>9</v>
      </c>
      <c r="KUT19" s="63" t="s">
        <v>141</v>
      </c>
      <c r="KUU19" s="55"/>
      <c r="KUV19" s="55"/>
      <c r="KUW19" s="56"/>
      <c r="KUX19" s="56"/>
      <c r="KUY19" s="56"/>
      <c r="KUZ19" s="56"/>
      <c r="KVA19" s="56"/>
      <c r="KVB19" s="56"/>
      <c r="KVC19" s="56"/>
      <c r="KVD19" s="56"/>
      <c r="KVE19" s="56"/>
      <c r="KVF19" s="56"/>
      <c r="KVG19" s="56"/>
      <c r="KVH19" s="56"/>
      <c r="KVI19" s="56"/>
      <c r="KVJ19" s="54" t="s">
        <v>247</v>
      </c>
      <c r="KVK19" s="57">
        <f t="shared" ref="KVK19:KWQ19" si="759">KVM19</f>
        <v>300000</v>
      </c>
      <c r="KVL19" s="58"/>
      <c r="KVM19" s="57">
        <v>300000</v>
      </c>
      <c r="KVN19" s="57">
        <f t="shared" ref="KVN19:KWT19" si="760">KVM19</f>
        <v>300000</v>
      </c>
      <c r="KVO19" s="57"/>
      <c r="KVP19" s="57">
        <f t="shared" ref="KVP19:KWV19" si="761">KVQ19+KVR19</f>
        <v>75000</v>
      </c>
      <c r="KVQ19" s="57"/>
      <c r="KVR19" s="57">
        <f t="shared" ref="KVR19:KWX19" si="762">KVK19*0.25</f>
        <v>75000</v>
      </c>
      <c r="KVS19" s="57">
        <f t="shared" ref="KVS19:KWY19" si="763">KVR19*90%</f>
        <v>67500</v>
      </c>
      <c r="KVT19" s="57">
        <f t="shared" ref="KVT19:KWZ19" si="764">KVR19*10%</f>
        <v>7500</v>
      </c>
      <c r="KVU19" s="56"/>
      <c r="KVV19" s="56"/>
      <c r="KVW19" s="56"/>
      <c r="KVX19" s="56"/>
      <c r="KVY19" s="61">
        <v>9</v>
      </c>
      <c r="KVZ19" s="63" t="s">
        <v>141</v>
      </c>
      <c r="KWA19" s="55"/>
      <c r="KWB19" s="55"/>
      <c r="KWC19" s="56"/>
      <c r="KWD19" s="56"/>
      <c r="KWE19" s="56"/>
      <c r="KWF19" s="56"/>
      <c r="KWG19" s="56"/>
      <c r="KWH19" s="56"/>
      <c r="KWI19" s="56"/>
      <c r="KWJ19" s="56"/>
      <c r="KWK19" s="56"/>
      <c r="KWL19" s="56"/>
      <c r="KWM19" s="56"/>
      <c r="KWN19" s="56"/>
      <c r="KWO19" s="56"/>
      <c r="KWP19" s="54" t="s">
        <v>247</v>
      </c>
      <c r="KWQ19" s="57">
        <f t="shared" si="759"/>
        <v>300000</v>
      </c>
      <c r="KWR19" s="58"/>
      <c r="KWS19" s="57">
        <v>300000</v>
      </c>
      <c r="KWT19" s="57">
        <f t="shared" si="760"/>
        <v>300000</v>
      </c>
      <c r="KWU19" s="57"/>
      <c r="KWV19" s="57">
        <f t="shared" si="761"/>
        <v>75000</v>
      </c>
      <c r="KWW19" s="57"/>
      <c r="KWX19" s="57">
        <f t="shared" si="762"/>
        <v>75000</v>
      </c>
      <c r="KWY19" s="57">
        <f t="shared" si="763"/>
        <v>67500</v>
      </c>
      <c r="KWZ19" s="57">
        <f t="shared" si="764"/>
        <v>7500</v>
      </c>
      <c r="KXA19" s="56"/>
      <c r="KXB19" s="56"/>
      <c r="KXC19" s="56"/>
      <c r="KXD19" s="56"/>
      <c r="KXE19" s="61">
        <v>9</v>
      </c>
      <c r="KXF19" s="63" t="s">
        <v>141</v>
      </c>
      <c r="KXG19" s="55"/>
      <c r="KXH19" s="55"/>
      <c r="KXI19" s="56"/>
      <c r="KXJ19" s="56"/>
      <c r="KXK19" s="56"/>
      <c r="KXL19" s="56"/>
      <c r="KXM19" s="56"/>
      <c r="KXN19" s="56"/>
      <c r="KXO19" s="56"/>
      <c r="KXP19" s="56"/>
      <c r="KXQ19" s="56"/>
      <c r="KXR19" s="56"/>
      <c r="KXS19" s="56"/>
      <c r="KXT19" s="56"/>
      <c r="KXU19" s="56"/>
      <c r="KXV19" s="54" t="s">
        <v>247</v>
      </c>
      <c r="KXW19" s="57">
        <f t="shared" ref="KXW19:KZC19" si="765">KXY19</f>
        <v>300000</v>
      </c>
      <c r="KXX19" s="58"/>
      <c r="KXY19" s="57">
        <v>300000</v>
      </c>
      <c r="KXZ19" s="57">
        <f t="shared" ref="KXZ19:KZF19" si="766">KXY19</f>
        <v>300000</v>
      </c>
      <c r="KYA19" s="57"/>
      <c r="KYB19" s="57">
        <f t="shared" ref="KYB19:KZH19" si="767">KYC19+KYD19</f>
        <v>75000</v>
      </c>
      <c r="KYC19" s="57"/>
      <c r="KYD19" s="57">
        <f t="shared" ref="KYD19:KZJ19" si="768">KXW19*0.25</f>
        <v>75000</v>
      </c>
      <c r="KYE19" s="57">
        <f t="shared" ref="KYE19:KZK19" si="769">KYD19*90%</f>
        <v>67500</v>
      </c>
      <c r="KYF19" s="57">
        <f t="shared" ref="KYF19:KZL19" si="770">KYD19*10%</f>
        <v>7500</v>
      </c>
      <c r="KYG19" s="56"/>
      <c r="KYH19" s="56"/>
      <c r="KYI19" s="56"/>
      <c r="KYJ19" s="56"/>
      <c r="KYK19" s="61">
        <v>9</v>
      </c>
      <c r="KYL19" s="63" t="s">
        <v>141</v>
      </c>
      <c r="KYM19" s="55"/>
      <c r="KYN19" s="55"/>
      <c r="KYO19" s="56"/>
      <c r="KYP19" s="56"/>
      <c r="KYQ19" s="56"/>
      <c r="KYR19" s="56"/>
      <c r="KYS19" s="56"/>
      <c r="KYT19" s="56"/>
      <c r="KYU19" s="56"/>
      <c r="KYV19" s="56"/>
      <c r="KYW19" s="56"/>
      <c r="KYX19" s="56"/>
      <c r="KYY19" s="56"/>
      <c r="KYZ19" s="56"/>
      <c r="KZA19" s="56"/>
      <c r="KZB19" s="54" t="s">
        <v>247</v>
      </c>
      <c r="KZC19" s="57">
        <f t="shared" si="765"/>
        <v>300000</v>
      </c>
      <c r="KZD19" s="58"/>
      <c r="KZE19" s="57">
        <v>300000</v>
      </c>
      <c r="KZF19" s="57">
        <f t="shared" si="766"/>
        <v>300000</v>
      </c>
      <c r="KZG19" s="57"/>
      <c r="KZH19" s="57">
        <f t="shared" si="767"/>
        <v>75000</v>
      </c>
      <c r="KZI19" s="57"/>
      <c r="KZJ19" s="57">
        <f t="shared" si="768"/>
        <v>75000</v>
      </c>
      <c r="KZK19" s="57">
        <f t="shared" si="769"/>
        <v>67500</v>
      </c>
      <c r="KZL19" s="57">
        <f t="shared" si="770"/>
        <v>7500</v>
      </c>
      <c r="KZM19" s="56"/>
      <c r="KZN19" s="56"/>
      <c r="KZO19" s="56"/>
      <c r="KZP19" s="56"/>
      <c r="KZQ19" s="61">
        <v>9</v>
      </c>
      <c r="KZR19" s="63" t="s">
        <v>141</v>
      </c>
      <c r="KZS19" s="55"/>
      <c r="KZT19" s="55"/>
      <c r="KZU19" s="56"/>
      <c r="KZV19" s="56"/>
      <c r="KZW19" s="56"/>
      <c r="KZX19" s="56"/>
      <c r="KZY19" s="56"/>
      <c r="KZZ19" s="56"/>
      <c r="LAA19" s="56"/>
      <c r="LAB19" s="56"/>
      <c r="LAC19" s="56"/>
      <c r="LAD19" s="56"/>
      <c r="LAE19" s="56"/>
      <c r="LAF19" s="56"/>
      <c r="LAG19" s="56"/>
      <c r="LAH19" s="54" t="s">
        <v>247</v>
      </c>
      <c r="LAI19" s="57">
        <f t="shared" ref="LAI19:LBO19" si="771">LAK19</f>
        <v>300000</v>
      </c>
      <c r="LAJ19" s="58"/>
      <c r="LAK19" s="57">
        <v>300000</v>
      </c>
      <c r="LAL19" s="57">
        <f t="shared" ref="LAL19:LBR19" si="772">LAK19</f>
        <v>300000</v>
      </c>
      <c r="LAM19" s="57"/>
      <c r="LAN19" s="57">
        <f t="shared" ref="LAN19:LBT19" si="773">LAO19+LAP19</f>
        <v>75000</v>
      </c>
      <c r="LAO19" s="57"/>
      <c r="LAP19" s="57">
        <f t="shared" ref="LAP19:LBV19" si="774">LAI19*0.25</f>
        <v>75000</v>
      </c>
      <c r="LAQ19" s="57">
        <f t="shared" ref="LAQ19:LBW19" si="775">LAP19*90%</f>
        <v>67500</v>
      </c>
      <c r="LAR19" s="57">
        <f t="shared" ref="LAR19:LBX19" si="776">LAP19*10%</f>
        <v>7500</v>
      </c>
      <c r="LAS19" s="56"/>
      <c r="LAT19" s="56"/>
      <c r="LAU19" s="56"/>
      <c r="LAV19" s="56"/>
      <c r="LAW19" s="61">
        <v>9</v>
      </c>
      <c r="LAX19" s="63" t="s">
        <v>141</v>
      </c>
      <c r="LAY19" s="55"/>
      <c r="LAZ19" s="55"/>
      <c r="LBA19" s="56"/>
      <c r="LBB19" s="56"/>
      <c r="LBC19" s="56"/>
      <c r="LBD19" s="56"/>
      <c r="LBE19" s="56"/>
      <c r="LBF19" s="56"/>
      <c r="LBG19" s="56"/>
      <c r="LBH19" s="56"/>
      <c r="LBI19" s="56"/>
      <c r="LBJ19" s="56"/>
      <c r="LBK19" s="56"/>
      <c r="LBL19" s="56"/>
      <c r="LBM19" s="56"/>
      <c r="LBN19" s="54" t="s">
        <v>247</v>
      </c>
      <c r="LBO19" s="57">
        <f t="shared" si="771"/>
        <v>300000</v>
      </c>
      <c r="LBP19" s="58"/>
      <c r="LBQ19" s="57">
        <v>300000</v>
      </c>
      <c r="LBR19" s="57">
        <f t="shared" si="772"/>
        <v>300000</v>
      </c>
      <c r="LBS19" s="57"/>
      <c r="LBT19" s="57">
        <f t="shared" si="773"/>
        <v>75000</v>
      </c>
      <c r="LBU19" s="57"/>
      <c r="LBV19" s="57">
        <f t="shared" si="774"/>
        <v>75000</v>
      </c>
      <c r="LBW19" s="57">
        <f t="shared" si="775"/>
        <v>67500</v>
      </c>
      <c r="LBX19" s="57">
        <f t="shared" si="776"/>
        <v>7500</v>
      </c>
      <c r="LBY19" s="56"/>
      <c r="LBZ19" s="56"/>
      <c r="LCA19" s="56"/>
      <c r="LCB19" s="56"/>
      <c r="LCC19" s="61">
        <v>9</v>
      </c>
      <c r="LCD19" s="63" t="s">
        <v>141</v>
      </c>
      <c r="LCE19" s="55"/>
      <c r="LCF19" s="55"/>
      <c r="LCG19" s="56"/>
      <c r="LCH19" s="56"/>
      <c r="LCI19" s="56"/>
      <c r="LCJ19" s="56"/>
      <c r="LCK19" s="56"/>
      <c r="LCL19" s="56"/>
      <c r="LCM19" s="56"/>
      <c r="LCN19" s="56"/>
      <c r="LCO19" s="56"/>
      <c r="LCP19" s="56"/>
      <c r="LCQ19" s="56"/>
      <c r="LCR19" s="56"/>
      <c r="LCS19" s="56"/>
      <c r="LCT19" s="54" t="s">
        <v>247</v>
      </c>
      <c r="LCU19" s="57">
        <f t="shared" ref="LCU19:LEA19" si="777">LCW19</f>
        <v>300000</v>
      </c>
      <c r="LCV19" s="58"/>
      <c r="LCW19" s="57">
        <v>300000</v>
      </c>
      <c r="LCX19" s="57">
        <f t="shared" ref="LCX19:LED19" si="778">LCW19</f>
        <v>300000</v>
      </c>
      <c r="LCY19" s="57"/>
      <c r="LCZ19" s="57">
        <f t="shared" ref="LCZ19:LEF19" si="779">LDA19+LDB19</f>
        <v>75000</v>
      </c>
      <c r="LDA19" s="57"/>
      <c r="LDB19" s="57">
        <f t="shared" ref="LDB19:LEH19" si="780">LCU19*0.25</f>
        <v>75000</v>
      </c>
      <c r="LDC19" s="57">
        <f t="shared" ref="LDC19:LEI19" si="781">LDB19*90%</f>
        <v>67500</v>
      </c>
      <c r="LDD19" s="57">
        <f t="shared" ref="LDD19:LEJ19" si="782">LDB19*10%</f>
        <v>7500</v>
      </c>
      <c r="LDE19" s="56"/>
      <c r="LDF19" s="56"/>
      <c r="LDG19" s="56"/>
      <c r="LDH19" s="56"/>
      <c r="LDI19" s="61">
        <v>9</v>
      </c>
      <c r="LDJ19" s="63" t="s">
        <v>141</v>
      </c>
      <c r="LDK19" s="55"/>
      <c r="LDL19" s="55"/>
      <c r="LDM19" s="56"/>
      <c r="LDN19" s="56"/>
      <c r="LDO19" s="56"/>
      <c r="LDP19" s="56"/>
      <c r="LDQ19" s="56"/>
      <c r="LDR19" s="56"/>
      <c r="LDS19" s="56"/>
      <c r="LDT19" s="56"/>
      <c r="LDU19" s="56"/>
      <c r="LDV19" s="56"/>
      <c r="LDW19" s="56"/>
      <c r="LDX19" s="56"/>
      <c r="LDY19" s="56"/>
      <c r="LDZ19" s="54" t="s">
        <v>247</v>
      </c>
      <c r="LEA19" s="57">
        <f t="shared" si="777"/>
        <v>300000</v>
      </c>
      <c r="LEB19" s="58"/>
      <c r="LEC19" s="57">
        <v>300000</v>
      </c>
      <c r="LED19" s="57">
        <f t="shared" si="778"/>
        <v>300000</v>
      </c>
      <c r="LEE19" s="57"/>
      <c r="LEF19" s="57">
        <f t="shared" si="779"/>
        <v>75000</v>
      </c>
      <c r="LEG19" s="57"/>
      <c r="LEH19" s="57">
        <f t="shared" si="780"/>
        <v>75000</v>
      </c>
      <c r="LEI19" s="57">
        <f t="shared" si="781"/>
        <v>67500</v>
      </c>
      <c r="LEJ19" s="57">
        <f t="shared" si="782"/>
        <v>7500</v>
      </c>
      <c r="LEK19" s="56"/>
      <c r="LEL19" s="56"/>
      <c r="LEM19" s="56"/>
      <c r="LEN19" s="56"/>
      <c r="LEO19" s="61">
        <v>9</v>
      </c>
      <c r="LEP19" s="63" t="s">
        <v>141</v>
      </c>
      <c r="LEQ19" s="55"/>
      <c r="LER19" s="55"/>
      <c r="LES19" s="56"/>
      <c r="LET19" s="56"/>
      <c r="LEU19" s="56"/>
      <c r="LEV19" s="56"/>
      <c r="LEW19" s="56"/>
      <c r="LEX19" s="56"/>
      <c r="LEY19" s="56"/>
      <c r="LEZ19" s="56"/>
      <c r="LFA19" s="56"/>
      <c r="LFB19" s="56"/>
      <c r="LFC19" s="56"/>
      <c r="LFD19" s="56"/>
      <c r="LFE19" s="56"/>
      <c r="LFF19" s="54" t="s">
        <v>247</v>
      </c>
      <c r="LFG19" s="57">
        <f t="shared" ref="LFG19:LGM19" si="783">LFI19</f>
        <v>300000</v>
      </c>
      <c r="LFH19" s="58"/>
      <c r="LFI19" s="57">
        <v>300000</v>
      </c>
      <c r="LFJ19" s="57">
        <f t="shared" ref="LFJ19:LGP19" si="784">LFI19</f>
        <v>300000</v>
      </c>
      <c r="LFK19" s="57"/>
      <c r="LFL19" s="57">
        <f t="shared" ref="LFL19:LGR19" si="785">LFM19+LFN19</f>
        <v>75000</v>
      </c>
      <c r="LFM19" s="57"/>
      <c r="LFN19" s="57">
        <f t="shared" ref="LFN19:LGT19" si="786">LFG19*0.25</f>
        <v>75000</v>
      </c>
      <c r="LFO19" s="57">
        <f t="shared" ref="LFO19:LGU19" si="787">LFN19*90%</f>
        <v>67500</v>
      </c>
      <c r="LFP19" s="57">
        <f t="shared" ref="LFP19:LGV19" si="788">LFN19*10%</f>
        <v>7500</v>
      </c>
      <c r="LFQ19" s="56"/>
      <c r="LFR19" s="56"/>
      <c r="LFS19" s="56"/>
      <c r="LFT19" s="56"/>
      <c r="LFU19" s="61">
        <v>9</v>
      </c>
      <c r="LFV19" s="63" t="s">
        <v>141</v>
      </c>
      <c r="LFW19" s="55"/>
      <c r="LFX19" s="55"/>
      <c r="LFY19" s="56"/>
      <c r="LFZ19" s="56"/>
      <c r="LGA19" s="56"/>
      <c r="LGB19" s="56"/>
      <c r="LGC19" s="56"/>
      <c r="LGD19" s="56"/>
      <c r="LGE19" s="56"/>
      <c r="LGF19" s="56"/>
      <c r="LGG19" s="56"/>
      <c r="LGH19" s="56"/>
      <c r="LGI19" s="56"/>
      <c r="LGJ19" s="56"/>
      <c r="LGK19" s="56"/>
      <c r="LGL19" s="54" t="s">
        <v>247</v>
      </c>
      <c r="LGM19" s="57">
        <f t="shared" si="783"/>
        <v>300000</v>
      </c>
      <c r="LGN19" s="58"/>
      <c r="LGO19" s="57">
        <v>300000</v>
      </c>
      <c r="LGP19" s="57">
        <f t="shared" si="784"/>
        <v>300000</v>
      </c>
      <c r="LGQ19" s="57"/>
      <c r="LGR19" s="57">
        <f t="shared" si="785"/>
        <v>75000</v>
      </c>
      <c r="LGS19" s="57"/>
      <c r="LGT19" s="57">
        <f t="shared" si="786"/>
        <v>75000</v>
      </c>
      <c r="LGU19" s="57">
        <f t="shared" si="787"/>
        <v>67500</v>
      </c>
      <c r="LGV19" s="57">
        <f t="shared" si="788"/>
        <v>7500</v>
      </c>
      <c r="LGW19" s="56"/>
      <c r="LGX19" s="56"/>
      <c r="LGY19" s="56"/>
      <c r="LGZ19" s="56"/>
      <c r="LHA19" s="61">
        <v>9</v>
      </c>
      <c r="LHB19" s="63" t="s">
        <v>141</v>
      </c>
      <c r="LHC19" s="55"/>
      <c r="LHD19" s="55"/>
      <c r="LHE19" s="56"/>
      <c r="LHF19" s="56"/>
      <c r="LHG19" s="56"/>
      <c r="LHH19" s="56"/>
      <c r="LHI19" s="56"/>
      <c r="LHJ19" s="56"/>
      <c r="LHK19" s="56"/>
      <c r="LHL19" s="56"/>
      <c r="LHM19" s="56"/>
      <c r="LHN19" s="56"/>
      <c r="LHO19" s="56"/>
      <c r="LHP19" s="56"/>
      <c r="LHQ19" s="56"/>
      <c r="LHR19" s="54" t="s">
        <v>247</v>
      </c>
      <c r="LHS19" s="57">
        <f t="shared" ref="LHS19:LIY19" si="789">LHU19</f>
        <v>300000</v>
      </c>
      <c r="LHT19" s="58"/>
      <c r="LHU19" s="57">
        <v>300000</v>
      </c>
      <c r="LHV19" s="57">
        <f t="shared" ref="LHV19:LJB19" si="790">LHU19</f>
        <v>300000</v>
      </c>
      <c r="LHW19" s="57"/>
      <c r="LHX19" s="57">
        <f t="shared" ref="LHX19:LJD19" si="791">LHY19+LHZ19</f>
        <v>75000</v>
      </c>
      <c r="LHY19" s="57"/>
      <c r="LHZ19" s="57">
        <f t="shared" ref="LHZ19:LJF19" si="792">LHS19*0.25</f>
        <v>75000</v>
      </c>
      <c r="LIA19" s="57">
        <f t="shared" ref="LIA19:LJG19" si="793">LHZ19*90%</f>
        <v>67500</v>
      </c>
      <c r="LIB19" s="57">
        <f t="shared" ref="LIB19:LJH19" si="794">LHZ19*10%</f>
        <v>7500</v>
      </c>
      <c r="LIC19" s="56"/>
      <c r="LID19" s="56"/>
      <c r="LIE19" s="56"/>
      <c r="LIF19" s="56"/>
      <c r="LIG19" s="61">
        <v>9</v>
      </c>
      <c r="LIH19" s="63" t="s">
        <v>141</v>
      </c>
      <c r="LII19" s="55"/>
      <c r="LIJ19" s="55"/>
      <c r="LIK19" s="56"/>
      <c r="LIL19" s="56"/>
      <c r="LIM19" s="56"/>
      <c r="LIN19" s="56"/>
      <c r="LIO19" s="56"/>
      <c r="LIP19" s="56"/>
      <c r="LIQ19" s="56"/>
      <c r="LIR19" s="56"/>
      <c r="LIS19" s="56"/>
      <c r="LIT19" s="56"/>
      <c r="LIU19" s="56"/>
      <c r="LIV19" s="56"/>
      <c r="LIW19" s="56"/>
      <c r="LIX19" s="54" t="s">
        <v>247</v>
      </c>
      <c r="LIY19" s="57">
        <f t="shared" si="789"/>
        <v>300000</v>
      </c>
      <c r="LIZ19" s="58"/>
      <c r="LJA19" s="57">
        <v>300000</v>
      </c>
      <c r="LJB19" s="57">
        <f t="shared" si="790"/>
        <v>300000</v>
      </c>
      <c r="LJC19" s="57"/>
      <c r="LJD19" s="57">
        <f t="shared" si="791"/>
        <v>75000</v>
      </c>
      <c r="LJE19" s="57"/>
      <c r="LJF19" s="57">
        <f t="shared" si="792"/>
        <v>75000</v>
      </c>
      <c r="LJG19" s="57">
        <f t="shared" si="793"/>
        <v>67500</v>
      </c>
      <c r="LJH19" s="57">
        <f t="shared" si="794"/>
        <v>7500</v>
      </c>
      <c r="LJI19" s="56"/>
      <c r="LJJ19" s="56"/>
      <c r="LJK19" s="56"/>
      <c r="LJL19" s="56"/>
      <c r="LJM19" s="61">
        <v>9</v>
      </c>
      <c r="LJN19" s="63" t="s">
        <v>141</v>
      </c>
      <c r="LJO19" s="55"/>
      <c r="LJP19" s="55"/>
      <c r="LJQ19" s="56"/>
      <c r="LJR19" s="56"/>
      <c r="LJS19" s="56"/>
      <c r="LJT19" s="56"/>
      <c r="LJU19" s="56"/>
      <c r="LJV19" s="56"/>
      <c r="LJW19" s="56"/>
      <c r="LJX19" s="56"/>
      <c r="LJY19" s="56"/>
      <c r="LJZ19" s="56"/>
      <c r="LKA19" s="56"/>
      <c r="LKB19" s="56"/>
      <c r="LKC19" s="56"/>
      <c r="LKD19" s="54" t="s">
        <v>247</v>
      </c>
      <c r="LKE19" s="57">
        <f t="shared" ref="LKE19:LLK19" si="795">LKG19</f>
        <v>300000</v>
      </c>
      <c r="LKF19" s="58"/>
      <c r="LKG19" s="57">
        <v>300000</v>
      </c>
      <c r="LKH19" s="57">
        <f t="shared" ref="LKH19:LLN19" si="796">LKG19</f>
        <v>300000</v>
      </c>
      <c r="LKI19" s="57"/>
      <c r="LKJ19" s="57">
        <f t="shared" ref="LKJ19:LLP19" si="797">LKK19+LKL19</f>
        <v>75000</v>
      </c>
      <c r="LKK19" s="57"/>
      <c r="LKL19" s="57">
        <f t="shared" ref="LKL19:LLR19" si="798">LKE19*0.25</f>
        <v>75000</v>
      </c>
      <c r="LKM19" s="57">
        <f t="shared" ref="LKM19:LLS19" si="799">LKL19*90%</f>
        <v>67500</v>
      </c>
      <c r="LKN19" s="57">
        <f t="shared" ref="LKN19:LLT19" si="800">LKL19*10%</f>
        <v>7500</v>
      </c>
      <c r="LKO19" s="56"/>
      <c r="LKP19" s="56"/>
      <c r="LKQ19" s="56"/>
      <c r="LKR19" s="56"/>
      <c r="LKS19" s="61">
        <v>9</v>
      </c>
      <c r="LKT19" s="63" t="s">
        <v>141</v>
      </c>
      <c r="LKU19" s="55"/>
      <c r="LKV19" s="55"/>
      <c r="LKW19" s="56"/>
      <c r="LKX19" s="56"/>
      <c r="LKY19" s="56"/>
      <c r="LKZ19" s="56"/>
      <c r="LLA19" s="56"/>
      <c r="LLB19" s="56"/>
      <c r="LLC19" s="56"/>
      <c r="LLD19" s="56"/>
      <c r="LLE19" s="56"/>
      <c r="LLF19" s="56"/>
      <c r="LLG19" s="56"/>
      <c r="LLH19" s="56"/>
      <c r="LLI19" s="56"/>
      <c r="LLJ19" s="54" t="s">
        <v>247</v>
      </c>
      <c r="LLK19" s="57">
        <f t="shared" si="795"/>
        <v>300000</v>
      </c>
      <c r="LLL19" s="58"/>
      <c r="LLM19" s="57">
        <v>300000</v>
      </c>
      <c r="LLN19" s="57">
        <f t="shared" si="796"/>
        <v>300000</v>
      </c>
      <c r="LLO19" s="57"/>
      <c r="LLP19" s="57">
        <f t="shared" si="797"/>
        <v>75000</v>
      </c>
      <c r="LLQ19" s="57"/>
      <c r="LLR19" s="57">
        <f t="shared" si="798"/>
        <v>75000</v>
      </c>
      <c r="LLS19" s="57">
        <f t="shared" si="799"/>
        <v>67500</v>
      </c>
      <c r="LLT19" s="57">
        <f t="shared" si="800"/>
        <v>7500</v>
      </c>
      <c r="LLU19" s="56"/>
      <c r="LLV19" s="56"/>
      <c r="LLW19" s="56"/>
      <c r="LLX19" s="56"/>
      <c r="LLY19" s="61">
        <v>9</v>
      </c>
      <c r="LLZ19" s="63" t="s">
        <v>141</v>
      </c>
      <c r="LMA19" s="55"/>
      <c r="LMB19" s="55"/>
      <c r="LMC19" s="56"/>
      <c r="LMD19" s="56"/>
      <c r="LME19" s="56"/>
      <c r="LMF19" s="56"/>
      <c r="LMG19" s="56"/>
      <c r="LMH19" s="56"/>
      <c r="LMI19" s="56"/>
      <c r="LMJ19" s="56"/>
      <c r="LMK19" s="56"/>
      <c r="LML19" s="56"/>
      <c r="LMM19" s="56"/>
      <c r="LMN19" s="56"/>
      <c r="LMO19" s="56"/>
      <c r="LMP19" s="54" t="s">
        <v>247</v>
      </c>
      <c r="LMQ19" s="57">
        <f t="shared" ref="LMQ19:LNW19" si="801">LMS19</f>
        <v>300000</v>
      </c>
      <c r="LMR19" s="58"/>
      <c r="LMS19" s="57">
        <v>300000</v>
      </c>
      <c r="LMT19" s="57">
        <f t="shared" ref="LMT19:LNZ19" si="802">LMS19</f>
        <v>300000</v>
      </c>
      <c r="LMU19" s="57"/>
      <c r="LMV19" s="57">
        <f t="shared" ref="LMV19:LOB19" si="803">LMW19+LMX19</f>
        <v>75000</v>
      </c>
      <c r="LMW19" s="57"/>
      <c r="LMX19" s="57">
        <f t="shared" ref="LMX19:LOD19" si="804">LMQ19*0.25</f>
        <v>75000</v>
      </c>
      <c r="LMY19" s="57">
        <f t="shared" ref="LMY19:LOE19" si="805">LMX19*90%</f>
        <v>67500</v>
      </c>
      <c r="LMZ19" s="57">
        <f t="shared" ref="LMZ19:LOF19" si="806">LMX19*10%</f>
        <v>7500</v>
      </c>
      <c r="LNA19" s="56"/>
      <c r="LNB19" s="56"/>
      <c r="LNC19" s="56"/>
      <c r="LND19" s="56"/>
      <c r="LNE19" s="61">
        <v>9</v>
      </c>
      <c r="LNF19" s="63" t="s">
        <v>141</v>
      </c>
      <c r="LNG19" s="55"/>
      <c r="LNH19" s="55"/>
      <c r="LNI19" s="56"/>
      <c r="LNJ19" s="56"/>
      <c r="LNK19" s="56"/>
      <c r="LNL19" s="56"/>
      <c r="LNM19" s="56"/>
      <c r="LNN19" s="56"/>
      <c r="LNO19" s="56"/>
      <c r="LNP19" s="56"/>
      <c r="LNQ19" s="56"/>
      <c r="LNR19" s="56"/>
      <c r="LNS19" s="56"/>
      <c r="LNT19" s="56"/>
      <c r="LNU19" s="56"/>
      <c r="LNV19" s="54" t="s">
        <v>247</v>
      </c>
      <c r="LNW19" s="57">
        <f t="shared" si="801"/>
        <v>300000</v>
      </c>
      <c r="LNX19" s="58"/>
      <c r="LNY19" s="57">
        <v>300000</v>
      </c>
      <c r="LNZ19" s="57">
        <f t="shared" si="802"/>
        <v>300000</v>
      </c>
      <c r="LOA19" s="57"/>
      <c r="LOB19" s="57">
        <f t="shared" si="803"/>
        <v>75000</v>
      </c>
      <c r="LOC19" s="57"/>
      <c r="LOD19" s="57">
        <f t="shared" si="804"/>
        <v>75000</v>
      </c>
      <c r="LOE19" s="57">
        <f t="shared" si="805"/>
        <v>67500</v>
      </c>
      <c r="LOF19" s="57">
        <f t="shared" si="806"/>
        <v>7500</v>
      </c>
      <c r="LOG19" s="56"/>
      <c r="LOH19" s="56"/>
      <c r="LOI19" s="56"/>
      <c r="LOJ19" s="56"/>
      <c r="LOK19" s="61">
        <v>9</v>
      </c>
      <c r="LOL19" s="63" t="s">
        <v>141</v>
      </c>
      <c r="LOM19" s="55"/>
      <c r="LON19" s="55"/>
      <c r="LOO19" s="56"/>
      <c r="LOP19" s="56"/>
      <c r="LOQ19" s="56"/>
      <c r="LOR19" s="56"/>
      <c r="LOS19" s="56"/>
      <c r="LOT19" s="56"/>
      <c r="LOU19" s="56"/>
      <c r="LOV19" s="56"/>
      <c r="LOW19" s="56"/>
      <c r="LOX19" s="56"/>
      <c r="LOY19" s="56"/>
      <c r="LOZ19" s="56"/>
      <c r="LPA19" s="56"/>
      <c r="LPB19" s="54" t="s">
        <v>247</v>
      </c>
      <c r="LPC19" s="57">
        <f t="shared" ref="LPC19:LQI19" si="807">LPE19</f>
        <v>300000</v>
      </c>
      <c r="LPD19" s="58"/>
      <c r="LPE19" s="57">
        <v>300000</v>
      </c>
      <c r="LPF19" s="57">
        <f t="shared" ref="LPF19:LQL19" si="808">LPE19</f>
        <v>300000</v>
      </c>
      <c r="LPG19" s="57"/>
      <c r="LPH19" s="57">
        <f t="shared" ref="LPH19:LQN19" si="809">LPI19+LPJ19</f>
        <v>75000</v>
      </c>
      <c r="LPI19" s="57"/>
      <c r="LPJ19" s="57">
        <f t="shared" ref="LPJ19:LQP19" si="810">LPC19*0.25</f>
        <v>75000</v>
      </c>
      <c r="LPK19" s="57">
        <f t="shared" ref="LPK19:LQQ19" si="811">LPJ19*90%</f>
        <v>67500</v>
      </c>
      <c r="LPL19" s="57">
        <f t="shared" ref="LPL19:LQR19" si="812">LPJ19*10%</f>
        <v>7500</v>
      </c>
      <c r="LPM19" s="56"/>
      <c r="LPN19" s="56"/>
      <c r="LPO19" s="56"/>
      <c r="LPP19" s="56"/>
      <c r="LPQ19" s="61">
        <v>9</v>
      </c>
      <c r="LPR19" s="63" t="s">
        <v>141</v>
      </c>
      <c r="LPS19" s="55"/>
      <c r="LPT19" s="55"/>
      <c r="LPU19" s="56"/>
      <c r="LPV19" s="56"/>
      <c r="LPW19" s="56"/>
      <c r="LPX19" s="56"/>
      <c r="LPY19" s="56"/>
      <c r="LPZ19" s="56"/>
      <c r="LQA19" s="56"/>
      <c r="LQB19" s="56"/>
      <c r="LQC19" s="56"/>
      <c r="LQD19" s="56"/>
      <c r="LQE19" s="56"/>
      <c r="LQF19" s="56"/>
      <c r="LQG19" s="56"/>
      <c r="LQH19" s="54" t="s">
        <v>247</v>
      </c>
      <c r="LQI19" s="57">
        <f t="shared" si="807"/>
        <v>300000</v>
      </c>
      <c r="LQJ19" s="58"/>
      <c r="LQK19" s="57">
        <v>300000</v>
      </c>
      <c r="LQL19" s="57">
        <f t="shared" si="808"/>
        <v>300000</v>
      </c>
      <c r="LQM19" s="57"/>
      <c r="LQN19" s="57">
        <f t="shared" si="809"/>
        <v>75000</v>
      </c>
      <c r="LQO19" s="57"/>
      <c r="LQP19" s="57">
        <f t="shared" si="810"/>
        <v>75000</v>
      </c>
      <c r="LQQ19" s="57">
        <f t="shared" si="811"/>
        <v>67500</v>
      </c>
      <c r="LQR19" s="57">
        <f t="shared" si="812"/>
        <v>7500</v>
      </c>
      <c r="LQS19" s="56"/>
      <c r="LQT19" s="56"/>
      <c r="LQU19" s="56"/>
      <c r="LQV19" s="56"/>
      <c r="LQW19" s="61">
        <v>9</v>
      </c>
      <c r="LQX19" s="63" t="s">
        <v>141</v>
      </c>
      <c r="LQY19" s="55"/>
      <c r="LQZ19" s="55"/>
      <c r="LRA19" s="56"/>
      <c r="LRB19" s="56"/>
      <c r="LRC19" s="56"/>
      <c r="LRD19" s="56"/>
      <c r="LRE19" s="56"/>
      <c r="LRF19" s="56"/>
      <c r="LRG19" s="56"/>
      <c r="LRH19" s="56"/>
      <c r="LRI19" s="56"/>
      <c r="LRJ19" s="56"/>
      <c r="LRK19" s="56"/>
      <c r="LRL19" s="56"/>
      <c r="LRM19" s="56"/>
      <c r="LRN19" s="54" t="s">
        <v>247</v>
      </c>
      <c r="LRO19" s="57">
        <f t="shared" ref="LRO19:LSU19" si="813">LRQ19</f>
        <v>300000</v>
      </c>
      <c r="LRP19" s="58"/>
      <c r="LRQ19" s="57">
        <v>300000</v>
      </c>
      <c r="LRR19" s="57">
        <f t="shared" ref="LRR19:LSX19" si="814">LRQ19</f>
        <v>300000</v>
      </c>
      <c r="LRS19" s="57"/>
      <c r="LRT19" s="57">
        <f t="shared" ref="LRT19:LSZ19" si="815">LRU19+LRV19</f>
        <v>75000</v>
      </c>
      <c r="LRU19" s="57"/>
      <c r="LRV19" s="57">
        <f t="shared" ref="LRV19:LTB19" si="816">LRO19*0.25</f>
        <v>75000</v>
      </c>
      <c r="LRW19" s="57">
        <f t="shared" ref="LRW19:LTC19" si="817">LRV19*90%</f>
        <v>67500</v>
      </c>
      <c r="LRX19" s="57">
        <f t="shared" ref="LRX19:LTD19" si="818">LRV19*10%</f>
        <v>7500</v>
      </c>
      <c r="LRY19" s="56"/>
      <c r="LRZ19" s="56"/>
      <c r="LSA19" s="56"/>
      <c r="LSB19" s="56"/>
      <c r="LSC19" s="61">
        <v>9</v>
      </c>
      <c r="LSD19" s="63" t="s">
        <v>141</v>
      </c>
      <c r="LSE19" s="55"/>
      <c r="LSF19" s="55"/>
      <c r="LSG19" s="56"/>
      <c r="LSH19" s="56"/>
      <c r="LSI19" s="56"/>
      <c r="LSJ19" s="56"/>
      <c r="LSK19" s="56"/>
      <c r="LSL19" s="56"/>
      <c r="LSM19" s="56"/>
      <c r="LSN19" s="56"/>
      <c r="LSO19" s="56"/>
      <c r="LSP19" s="56"/>
      <c r="LSQ19" s="56"/>
      <c r="LSR19" s="56"/>
      <c r="LSS19" s="56"/>
      <c r="LST19" s="54" t="s">
        <v>247</v>
      </c>
      <c r="LSU19" s="57">
        <f t="shared" si="813"/>
        <v>300000</v>
      </c>
      <c r="LSV19" s="58"/>
      <c r="LSW19" s="57">
        <v>300000</v>
      </c>
      <c r="LSX19" s="57">
        <f t="shared" si="814"/>
        <v>300000</v>
      </c>
      <c r="LSY19" s="57"/>
      <c r="LSZ19" s="57">
        <f t="shared" si="815"/>
        <v>75000</v>
      </c>
      <c r="LTA19" s="57"/>
      <c r="LTB19" s="57">
        <f t="shared" si="816"/>
        <v>75000</v>
      </c>
      <c r="LTC19" s="57">
        <f t="shared" si="817"/>
        <v>67500</v>
      </c>
      <c r="LTD19" s="57">
        <f t="shared" si="818"/>
        <v>7500</v>
      </c>
      <c r="LTE19" s="56"/>
      <c r="LTF19" s="56"/>
      <c r="LTG19" s="56"/>
      <c r="LTH19" s="56"/>
      <c r="LTI19" s="61">
        <v>9</v>
      </c>
      <c r="LTJ19" s="63" t="s">
        <v>141</v>
      </c>
      <c r="LTK19" s="55"/>
      <c r="LTL19" s="55"/>
      <c r="LTM19" s="56"/>
      <c r="LTN19" s="56"/>
      <c r="LTO19" s="56"/>
      <c r="LTP19" s="56"/>
      <c r="LTQ19" s="56"/>
      <c r="LTR19" s="56"/>
      <c r="LTS19" s="56"/>
      <c r="LTT19" s="56"/>
      <c r="LTU19" s="56"/>
      <c r="LTV19" s="56"/>
      <c r="LTW19" s="56"/>
      <c r="LTX19" s="56"/>
      <c r="LTY19" s="56"/>
      <c r="LTZ19" s="54" t="s">
        <v>247</v>
      </c>
      <c r="LUA19" s="57">
        <f t="shared" ref="LUA19:LVG19" si="819">LUC19</f>
        <v>300000</v>
      </c>
      <c r="LUB19" s="58"/>
      <c r="LUC19" s="57">
        <v>300000</v>
      </c>
      <c r="LUD19" s="57">
        <f t="shared" ref="LUD19:LVJ19" si="820">LUC19</f>
        <v>300000</v>
      </c>
      <c r="LUE19" s="57"/>
      <c r="LUF19" s="57">
        <f t="shared" ref="LUF19:LVL19" si="821">LUG19+LUH19</f>
        <v>75000</v>
      </c>
      <c r="LUG19" s="57"/>
      <c r="LUH19" s="57">
        <f t="shared" ref="LUH19:LVN19" si="822">LUA19*0.25</f>
        <v>75000</v>
      </c>
      <c r="LUI19" s="57">
        <f t="shared" ref="LUI19:LVO19" si="823">LUH19*90%</f>
        <v>67500</v>
      </c>
      <c r="LUJ19" s="57">
        <f t="shared" ref="LUJ19:LVP19" si="824">LUH19*10%</f>
        <v>7500</v>
      </c>
      <c r="LUK19" s="56"/>
      <c r="LUL19" s="56"/>
      <c r="LUM19" s="56"/>
      <c r="LUN19" s="56"/>
      <c r="LUO19" s="61">
        <v>9</v>
      </c>
      <c r="LUP19" s="63" t="s">
        <v>141</v>
      </c>
      <c r="LUQ19" s="55"/>
      <c r="LUR19" s="55"/>
      <c r="LUS19" s="56"/>
      <c r="LUT19" s="56"/>
      <c r="LUU19" s="56"/>
      <c r="LUV19" s="56"/>
      <c r="LUW19" s="56"/>
      <c r="LUX19" s="56"/>
      <c r="LUY19" s="56"/>
      <c r="LUZ19" s="56"/>
      <c r="LVA19" s="56"/>
      <c r="LVB19" s="56"/>
      <c r="LVC19" s="56"/>
      <c r="LVD19" s="56"/>
      <c r="LVE19" s="56"/>
      <c r="LVF19" s="54" t="s">
        <v>247</v>
      </c>
      <c r="LVG19" s="57">
        <f t="shared" si="819"/>
        <v>300000</v>
      </c>
      <c r="LVH19" s="58"/>
      <c r="LVI19" s="57">
        <v>300000</v>
      </c>
      <c r="LVJ19" s="57">
        <f t="shared" si="820"/>
        <v>300000</v>
      </c>
      <c r="LVK19" s="57"/>
      <c r="LVL19" s="57">
        <f t="shared" si="821"/>
        <v>75000</v>
      </c>
      <c r="LVM19" s="57"/>
      <c r="LVN19" s="57">
        <f t="shared" si="822"/>
        <v>75000</v>
      </c>
      <c r="LVO19" s="57">
        <f t="shared" si="823"/>
        <v>67500</v>
      </c>
      <c r="LVP19" s="57">
        <f t="shared" si="824"/>
        <v>7500</v>
      </c>
      <c r="LVQ19" s="56"/>
      <c r="LVR19" s="56"/>
      <c r="LVS19" s="56"/>
      <c r="LVT19" s="56"/>
      <c r="LVU19" s="61">
        <v>9</v>
      </c>
      <c r="LVV19" s="63" t="s">
        <v>141</v>
      </c>
      <c r="LVW19" s="55"/>
      <c r="LVX19" s="55"/>
      <c r="LVY19" s="56"/>
      <c r="LVZ19" s="56"/>
      <c r="LWA19" s="56"/>
      <c r="LWB19" s="56"/>
      <c r="LWC19" s="56"/>
      <c r="LWD19" s="56"/>
      <c r="LWE19" s="56"/>
      <c r="LWF19" s="56"/>
      <c r="LWG19" s="56"/>
      <c r="LWH19" s="56"/>
      <c r="LWI19" s="56"/>
      <c r="LWJ19" s="56"/>
      <c r="LWK19" s="56"/>
      <c r="LWL19" s="54" t="s">
        <v>247</v>
      </c>
      <c r="LWM19" s="57">
        <f t="shared" ref="LWM19:LXS19" si="825">LWO19</f>
        <v>300000</v>
      </c>
      <c r="LWN19" s="58"/>
      <c r="LWO19" s="57">
        <v>300000</v>
      </c>
      <c r="LWP19" s="57">
        <f t="shared" ref="LWP19:LXV19" si="826">LWO19</f>
        <v>300000</v>
      </c>
      <c r="LWQ19" s="57"/>
      <c r="LWR19" s="57">
        <f t="shared" ref="LWR19:LXX19" si="827">LWS19+LWT19</f>
        <v>75000</v>
      </c>
      <c r="LWS19" s="57"/>
      <c r="LWT19" s="57">
        <f t="shared" ref="LWT19:LXZ19" si="828">LWM19*0.25</f>
        <v>75000</v>
      </c>
      <c r="LWU19" s="57">
        <f t="shared" ref="LWU19:LYA19" si="829">LWT19*90%</f>
        <v>67500</v>
      </c>
      <c r="LWV19" s="57">
        <f t="shared" ref="LWV19:LYB19" si="830">LWT19*10%</f>
        <v>7500</v>
      </c>
      <c r="LWW19" s="56"/>
      <c r="LWX19" s="56"/>
      <c r="LWY19" s="56"/>
      <c r="LWZ19" s="56"/>
      <c r="LXA19" s="61">
        <v>9</v>
      </c>
      <c r="LXB19" s="63" t="s">
        <v>141</v>
      </c>
      <c r="LXC19" s="55"/>
      <c r="LXD19" s="55"/>
      <c r="LXE19" s="56"/>
      <c r="LXF19" s="56"/>
      <c r="LXG19" s="56"/>
      <c r="LXH19" s="56"/>
      <c r="LXI19" s="56"/>
      <c r="LXJ19" s="56"/>
      <c r="LXK19" s="56"/>
      <c r="LXL19" s="56"/>
      <c r="LXM19" s="56"/>
      <c r="LXN19" s="56"/>
      <c r="LXO19" s="56"/>
      <c r="LXP19" s="56"/>
      <c r="LXQ19" s="56"/>
      <c r="LXR19" s="54" t="s">
        <v>247</v>
      </c>
      <c r="LXS19" s="57">
        <f t="shared" si="825"/>
        <v>300000</v>
      </c>
      <c r="LXT19" s="58"/>
      <c r="LXU19" s="57">
        <v>300000</v>
      </c>
      <c r="LXV19" s="57">
        <f t="shared" si="826"/>
        <v>300000</v>
      </c>
      <c r="LXW19" s="57"/>
      <c r="LXX19" s="57">
        <f t="shared" si="827"/>
        <v>75000</v>
      </c>
      <c r="LXY19" s="57"/>
      <c r="LXZ19" s="57">
        <f t="shared" si="828"/>
        <v>75000</v>
      </c>
      <c r="LYA19" s="57">
        <f t="shared" si="829"/>
        <v>67500</v>
      </c>
      <c r="LYB19" s="57">
        <f t="shared" si="830"/>
        <v>7500</v>
      </c>
      <c r="LYC19" s="56"/>
      <c r="LYD19" s="56"/>
      <c r="LYE19" s="56"/>
      <c r="LYF19" s="56"/>
      <c r="LYG19" s="61">
        <v>9</v>
      </c>
      <c r="LYH19" s="63" t="s">
        <v>141</v>
      </c>
      <c r="LYI19" s="55"/>
      <c r="LYJ19" s="55"/>
      <c r="LYK19" s="56"/>
      <c r="LYL19" s="56"/>
      <c r="LYM19" s="56"/>
      <c r="LYN19" s="56"/>
      <c r="LYO19" s="56"/>
      <c r="LYP19" s="56"/>
      <c r="LYQ19" s="56"/>
      <c r="LYR19" s="56"/>
      <c r="LYS19" s="56"/>
      <c r="LYT19" s="56"/>
      <c r="LYU19" s="56"/>
      <c r="LYV19" s="56"/>
      <c r="LYW19" s="56"/>
      <c r="LYX19" s="54" t="s">
        <v>247</v>
      </c>
      <c r="LYY19" s="57">
        <f t="shared" ref="LYY19:MAE19" si="831">LZA19</f>
        <v>300000</v>
      </c>
      <c r="LYZ19" s="58"/>
      <c r="LZA19" s="57">
        <v>300000</v>
      </c>
      <c r="LZB19" s="57">
        <f t="shared" ref="LZB19:MAH19" si="832">LZA19</f>
        <v>300000</v>
      </c>
      <c r="LZC19" s="57"/>
      <c r="LZD19" s="57">
        <f t="shared" ref="LZD19:MAJ19" si="833">LZE19+LZF19</f>
        <v>75000</v>
      </c>
      <c r="LZE19" s="57"/>
      <c r="LZF19" s="57">
        <f t="shared" ref="LZF19:MAL19" si="834">LYY19*0.25</f>
        <v>75000</v>
      </c>
      <c r="LZG19" s="57">
        <f t="shared" ref="LZG19:MAM19" si="835">LZF19*90%</f>
        <v>67500</v>
      </c>
      <c r="LZH19" s="57">
        <f t="shared" ref="LZH19:MAN19" si="836">LZF19*10%</f>
        <v>7500</v>
      </c>
      <c r="LZI19" s="56"/>
      <c r="LZJ19" s="56"/>
      <c r="LZK19" s="56"/>
      <c r="LZL19" s="56"/>
      <c r="LZM19" s="61">
        <v>9</v>
      </c>
      <c r="LZN19" s="63" t="s">
        <v>141</v>
      </c>
      <c r="LZO19" s="55"/>
      <c r="LZP19" s="55"/>
      <c r="LZQ19" s="56"/>
      <c r="LZR19" s="56"/>
      <c r="LZS19" s="56"/>
      <c r="LZT19" s="56"/>
      <c r="LZU19" s="56"/>
      <c r="LZV19" s="56"/>
      <c r="LZW19" s="56"/>
      <c r="LZX19" s="56"/>
      <c r="LZY19" s="56"/>
      <c r="LZZ19" s="56"/>
      <c r="MAA19" s="56"/>
      <c r="MAB19" s="56"/>
      <c r="MAC19" s="56"/>
      <c r="MAD19" s="54" t="s">
        <v>247</v>
      </c>
      <c r="MAE19" s="57">
        <f t="shared" si="831"/>
        <v>300000</v>
      </c>
      <c r="MAF19" s="58"/>
      <c r="MAG19" s="57">
        <v>300000</v>
      </c>
      <c r="MAH19" s="57">
        <f t="shared" si="832"/>
        <v>300000</v>
      </c>
      <c r="MAI19" s="57"/>
      <c r="MAJ19" s="57">
        <f t="shared" si="833"/>
        <v>75000</v>
      </c>
      <c r="MAK19" s="57"/>
      <c r="MAL19" s="57">
        <f t="shared" si="834"/>
        <v>75000</v>
      </c>
      <c r="MAM19" s="57">
        <f t="shared" si="835"/>
        <v>67500</v>
      </c>
      <c r="MAN19" s="57">
        <f t="shared" si="836"/>
        <v>7500</v>
      </c>
      <c r="MAO19" s="56"/>
      <c r="MAP19" s="56"/>
      <c r="MAQ19" s="56"/>
      <c r="MAR19" s="56"/>
      <c r="MAS19" s="61">
        <v>9</v>
      </c>
      <c r="MAT19" s="63" t="s">
        <v>141</v>
      </c>
      <c r="MAU19" s="55"/>
      <c r="MAV19" s="55"/>
      <c r="MAW19" s="56"/>
      <c r="MAX19" s="56"/>
      <c r="MAY19" s="56"/>
      <c r="MAZ19" s="56"/>
      <c r="MBA19" s="56"/>
      <c r="MBB19" s="56"/>
      <c r="MBC19" s="56"/>
      <c r="MBD19" s="56"/>
      <c r="MBE19" s="56"/>
      <c r="MBF19" s="56"/>
      <c r="MBG19" s="56"/>
      <c r="MBH19" s="56"/>
      <c r="MBI19" s="56"/>
      <c r="MBJ19" s="54" t="s">
        <v>247</v>
      </c>
      <c r="MBK19" s="57">
        <f t="shared" ref="MBK19:MCQ19" si="837">MBM19</f>
        <v>300000</v>
      </c>
      <c r="MBL19" s="58"/>
      <c r="MBM19" s="57">
        <v>300000</v>
      </c>
      <c r="MBN19" s="57">
        <f t="shared" ref="MBN19:MCT19" si="838">MBM19</f>
        <v>300000</v>
      </c>
      <c r="MBO19" s="57"/>
      <c r="MBP19" s="57">
        <f t="shared" ref="MBP19:MCV19" si="839">MBQ19+MBR19</f>
        <v>75000</v>
      </c>
      <c r="MBQ19" s="57"/>
      <c r="MBR19" s="57">
        <f t="shared" ref="MBR19:MCX19" si="840">MBK19*0.25</f>
        <v>75000</v>
      </c>
      <c r="MBS19" s="57">
        <f t="shared" ref="MBS19:MCY19" si="841">MBR19*90%</f>
        <v>67500</v>
      </c>
      <c r="MBT19" s="57">
        <f t="shared" ref="MBT19:MCZ19" si="842">MBR19*10%</f>
        <v>7500</v>
      </c>
      <c r="MBU19" s="56"/>
      <c r="MBV19" s="56"/>
      <c r="MBW19" s="56"/>
      <c r="MBX19" s="56"/>
      <c r="MBY19" s="61">
        <v>9</v>
      </c>
      <c r="MBZ19" s="63" t="s">
        <v>141</v>
      </c>
      <c r="MCA19" s="55"/>
      <c r="MCB19" s="55"/>
      <c r="MCC19" s="56"/>
      <c r="MCD19" s="56"/>
      <c r="MCE19" s="56"/>
      <c r="MCF19" s="56"/>
      <c r="MCG19" s="56"/>
      <c r="MCH19" s="56"/>
      <c r="MCI19" s="56"/>
      <c r="MCJ19" s="56"/>
      <c r="MCK19" s="56"/>
      <c r="MCL19" s="56"/>
      <c r="MCM19" s="56"/>
      <c r="MCN19" s="56"/>
      <c r="MCO19" s="56"/>
      <c r="MCP19" s="54" t="s">
        <v>247</v>
      </c>
      <c r="MCQ19" s="57">
        <f t="shared" si="837"/>
        <v>300000</v>
      </c>
      <c r="MCR19" s="58"/>
      <c r="MCS19" s="57">
        <v>300000</v>
      </c>
      <c r="MCT19" s="57">
        <f t="shared" si="838"/>
        <v>300000</v>
      </c>
      <c r="MCU19" s="57"/>
      <c r="MCV19" s="57">
        <f t="shared" si="839"/>
        <v>75000</v>
      </c>
      <c r="MCW19" s="57"/>
      <c r="MCX19" s="57">
        <f t="shared" si="840"/>
        <v>75000</v>
      </c>
      <c r="MCY19" s="57">
        <f t="shared" si="841"/>
        <v>67500</v>
      </c>
      <c r="MCZ19" s="57">
        <f t="shared" si="842"/>
        <v>7500</v>
      </c>
      <c r="MDA19" s="56"/>
      <c r="MDB19" s="56"/>
      <c r="MDC19" s="56"/>
      <c r="MDD19" s="56"/>
      <c r="MDE19" s="61">
        <v>9</v>
      </c>
      <c r="MDF19" s="63" t="s">
        <v>141</v>
      </c>
      <c r="MDG19" s="55"/>
      <c r="MDH19" s="55"/>
      <c r="MDI19" s="56"/>
      <c r="MDJ19" s="56"/>
      <c r="MDK19" s="56"/>
      <c r="MDL19" s="56"/>
      <c r="MDM19" s="56"/>
      <c r="MDN19" s="56"/>
      <c r="MDO19" s="56"/>
      <c r="MDP19" s="56"/>
      <c r="MDQ19" s="56"/>
      <c r="MDR19" s="56"/>
      <c r="MDS19" s="56"/>
      <c r="MDT19" s="56"/>
      <c r="MDU19" s="56"/>
      <c r="MDV19" s="54" t="s">
        <v>247</v>
      </c>
      <c r="MDW19" s="57">
        <f t="shared" ref="MDW19:MFC19" si="843">MDY19</f>
        <v>300000</v>
      </c>
      <c r="MDX19" s="58"/>
      <c r="MDY19" s="57">
        <v>300000</v>
      </c>
      <c r="MDZ19" s="57">
        <f t="shared" ref="MDZ19:MFF19" si="844">MDY19</f>
        <v>300000</v>
      </c>
      <c r="MEA19" s="57"/>
      <c r="MEB19" s="57">
        <f t="shared" ref="MEB19:MFH19" si="845">MEC19+MED19</f>
        <v>75000</v>
      </c>
      <c r="MEC19" s="57"/>
      <c r="MED19" s="57">
        <f t="shared" ref="MED19:MFJ19" si="846">MDW19*0.25</f>
        <v>75000</v>
      </c>
      <c r="MEE19" s="57">
        <f t="shared" ref="MEE19:MFK19" si="847">MED19*90%</f>
        <v>67500</v>
      </c>
      <c r="MEF19" s="57">
        <f t="shared" ref="MEF19:MFL19" si="848">MED19*10%</f>
        <v>7500</v>
      </c>
      <c r="MEG19" s="56"/>
      <c r="MEH19" s="56"/>
      <c r="MEI19" s="56"/>
      <c r="MEJ19" s="56"/>
      <c r="MEK19" s="61">
        <v>9</v>
      </c>
      <c r="MEL19" s="63" t="s">
        <v>141</v>
      </c>
      <c r="MEM19" s="55"/>
      <c r="MEN19" s="55"/>
      <c r="MEO19" s="56"/>
      <c r="MEP19" s="56"/>
      <c r="MEQ19" s="56"/>
      <c r="MER19" s="56"/>
      <c r="MES19" s="56"/>
      <c r="MET19" s="56"/>
      <c r="MEU19" s="56"/>
      <c r="MEV19" s="56"/>
      <c r="MEW19" s="56"/>
      <c r="MEX19" s="56"/>
      <c r="MEY19" s="56"/>
      <c r="MEZ19" s="56"/>
      <c r="MFA19" s="56"/>
      <c r="MFB19" s="54" t="s">
        <v>247</v>
      </c>
      <c r="MFC19" s="57">
        <f t="shared" si="843"/>
        <v>300000</v>
      </c>
      <c r="MFD19" s="58"/>
      <c r="MFE19" s="57">
        <v>300000</v>
      </c>
      <c r="MFF19" s="57">
        <f t="shared" si="844"/>
        <v>300000</v>
      </c>
      <c r="MFG19" s="57"/>
      <c r="MFH19" s="57">
        <f t="shared" si="845"/>
        <v>75000</v>
      </c>
      <c r="MFI19" s="57"/>
      <c r="MFJ19" s="57">
        <f t="shared" si="846"/>
        <v>75000</v>
      </c>
      <c r="MFK19" s="57">
        <f t="shared" si="847"/>
        <v>67500</v>
      </c>
      <c r="MFL19" s="57">
        <f t="shared" si="848"/>
        <v>7500</v>
      </c>
      <c r="MFM19" s="56"/>
      <c r="MFN19" s="56"/>
      <c r="MFO19" s="56"/>
      <c r="MFP19" s="56"/>
      <c r="MFQ19" s="61">
        <v>9</v>
      </c>
      <c r="MFR19" s="63" t="s">
        <v>141</v>
      </c>
      <c r="MFS19" s="55"/>
      <c r="MFT19" s="55"/>
      <c r="MFU19" s="56"/>
      <c r="MFV19" s="56"/>
      <c r="MFW19" s="56"/>
      <c r="MFX19" s="56"/>
      <c r="MFY19" s="56"/>
      <c r="MFZ19" s="56"/>
      <c r="MGA19" s="56"/>
      <c r="MGB19" s="56"/>
      <c r="MGC19" s="56"/>
      <c r="MGD19" s="56"/>
      <c r="MGE19" s="56"/>
      <c r="MGF19" s="56"/>
      <c r="MGG19" s="56"/>
      <c r="MGH19" s="54" t="s">
        <v>247</v>
      </c>
      <c r="MGI19" s="57">
        <f t="shared" ref="MGI19:MHO19" si="849">MGK19</f>
        <v>300000</v>
      </c>
      <c r="MGJ19" s="58"/>
      <c r="MGK19" s="57">
        <v>300000</v>
      </c>
      <c r="MGL19" s="57">
        <f t="shared" ref="MGL19:MHR19" si="850">MGK19</f>
        <v>300000</v>
      </c>
      <c r="MGM19" s="57"/>
      <c r="MGN19" s="57">
        <f t="shared" ref="MGN19:MHT19" si="851">MGO19+MGP19</f>
        <v>75000</v>
      </c>
      <c r="MGO19" s="57"/>
      <c r="MGP19" s="57">
        <f t="shared" ref="MGP19:MHV19" si="852">MGI19*0.25</f>
        <v>75000</v>
      </c>
      <c r="MGQ19" s="57">
        <f t="shared" ref="MGQ19:MHW19" si="853">MGP19*90%</f>
        <v>67500</v>
      </c>
      <c r="MGR19" s="57">
        <f t="shared" ref="MGR19:MHX19" si="854">MGP19*10%</f>
        <v>7500</v>
      </c>
      <c r="MGS19" s="56"/>
      <c r="MGT19" s="56"/>
      <c r="MGU19" s="56"/>
      <c r="MGV19" s="56"/>
      <c r="MGW19" s="61">
        <v>9</v>
      </c>
      <c r="MGX19" s="63" t="s">
        <v>141</v>
      </c>
      <c r="MGY19" s="55"/>
      <c r="MGZ19" s="55"/>
      <c r="MHA19" s="56"/>
      <c r="MHB19" s="56"/>
      <c r="MHC19" s="56"/>
      <c r="MHD19" s="56"/>
      <c r="MHE19" s="56"/>
      <c r="MHF19" s="56"/>
      <c r="MHG19" s="56"/>
      <c r="MHH19" s="56"/>
      <c r="MHI19" s="56"/>
      <c r="MHJ19" s="56"/>
      <c r="MHK19" s="56"/>
      <c r="MHL19" s="56"/>
      <c r="MHM19" s="56"/>
      <c r="MHN19" s="54" t="s">
        <v>247</v>
      </c>
      <c r="MHO19" s="57">
        <f t="shared" si="849"/>
        <v>300000</v>
      </c>
      <c r="MHP19" s="58"/>
      <c r="MHQ19" s="57">
        <v>300000</v>
      </c>
      <c r="MHR19" s="57">
        <f t="shared" si="850"/>
        <v>300000</v>
      </c>
      <c r="MHS19" s="57"/>
      <c r="MHT19" s="57">
        <f t="shared" si="851"/>
        <v>75000</v>
      </c>
      <c r="MHU19" s="57"/>
      <c r="MHV19" s="57">
        <f t="shared" si="852"/>
        <v>75000</v>
      </c>
      <c r="MHW19" s="57">
        <f t="shared" si="853"/>
        <v>67500</v>
      </c>
      <c r="MHX19" s="57">
        <f t="shared" si="854"/>
        <v>7500</v>
      </c>
      <c r="MHY19" s="56"/>
      <c r="MHZ19" s="56"/>
      <c r="MIA19" s="56"/>
      <c r="MIB19" s="56"/>
      <c r="MIC19" s="61">
        <v>9</v>
      </c>
      <c r="MID19" s="63" t="s">
        <v>141</v>
      </c>
      <c r="MIE19" s="55"/>
      <c r="MIF19" s="55"/>
      <c r="MIG19" s="56"/>
      <c r="MIH19" s="56"/>
      <c r="MII19" s="56"/>
      <c r="MIJ19" s="56"/>
      <c r="MIK19" s="56"/>
      <c r="MIL19" s="56"/>
      <c r="MIM19" s="56"/>
      <c r="MIN19" s="56"/>
      <c r="MIO19" s="56"/>
      <c r="MIP19" s="56"/>
      <c r="MIQ19" s="56"/>
      <c r="MIR19" s="56"/>
      <c r="MIS19" s="56"/>
      <c r="MIT19" s="54" t="s">
        <v>247</v>
      </c>
      <c r="MIU19" s="57">
        <f t="shared" ref="MIU19:MKA19" si="855">MIW19</f>
        <v>300000</v>
      </c>
      <c r="MIV19" s="58"/>
      <c r="MIW19" s="57">
        <v>300000</v>
      </c>
      <c r="MIX19" s="57">
        <f t="shared" ref="MIX19:MKD19" si="856">MIW19</f>
        <v>300000</v>
      </c>
      <c r="MIY19" s="57"/>
      <c r="MIZ19" s="57">
        <f t="shared" ref="MIZ19:MKF19" si="857">MJA19+MJB19</f>
        <v>75000</v>
      </c>
      <c r="MJA19" s="57"/>
      <c r="MJB19" s="57">
        <f t="shared" ref="MJB19:MKH19" si="858">MIU19*0.25</f>
        <v>75000</v>
      </c>
      <c r="MJC19" s="57">
        <f t="shared" ref="MJC19:MKI19" si="859">MJB19*90%</f>
        <v>67500</v>
      </c>
      <c r="MJD19" s="57">
        <f t="shared" ref="MJD19:MKJ19" si="860">MJB19*10%</f>
        <v>7500</v>
      </c>
      <c r="MJE19" s="56"/>
      <c r="MJF19" s="56"/>
      <c r="MJG19" s="56"/>
      <c r="MJH19" s="56"/>
      <c r="MJI19" s="61">
        <v>9</v>
      </c>
      <c r="MJJ19" s="63" t="s">
        <v>141</v>
      </c>
      <c r="MJK19" s="55"/>
      <c r="MJL19" s="55"/>
      <c r="MJM19" s="56"/>
      <c r="MJN19" s="56"/>
      <c r="MJO19" s="56"/>
      <c r="MJP19" s="56"/>
      <c r="MJQ19" s="56"/>
      <c r="MJR19" s="56"/>
      <c r="MJS19" s="56"/>
      <c r="MJT19" s="56"/>
      <c r="MJU19" s="56"/>
      <c r="MJV19" s="56"/>
      <c r="MJW19" s="56"/>
      <c r="MJX19" s="56"/>
      <c r="MJY19" s="56"/>
      <c r="MJZ19" s="54" t="s">
        <v>247</v>
      </c>
      <c r="MKA19" s="57">
        <f t="shared" si="855"/>
        <v>300000</v>
      </c>
      <c r="MKB19" s="58"/>
      <c r="MKC19" s="57">
        <v>300000</v>
      </c>
      <c r="MKD19" s="57">
        <f t="shared" si="856"/>
        <v>300000</v>
      </c>
      <c r="MKE19" s="57"/>
      <c r="MKF19" s="57">
        <f t="shared" si="857"/>
        <v>75000</v>
      </c>
      <c r="MKG19" s="57"/>
      <c r="MKH19" s="57">
        <f t="shared" si="858"/>
        <v>75000</v>
      </c>
      <c r="MKI19" s="57">
        <f t="shared" si="859"/>
        <v>67500</v>
      </c>
      <c r="MKJ19" s="57">
        <f t="shared" si="860"/>
        <v>7500</v>
      </c>
      <c r="MKK19" s="56"/>
      <c r="MKL19" s="56"/>
      <c r="MKM19" s="56"/>
      <c r="MKN19" s="56"/>
      <c r="MKO19" s="61">
        <v>9</v>
      </c>
      <c r="MKP19" s="63" t="s">
        <v>141</v>
      </c>
      <c r="MKQ19" s="55"/>
      <c r="MKR19" s="55"/>
      <c r="MKS19" s="56"/>
      <c r="MKT19" s="56"/>
      <c r="MKU19" s="56"/>
      <c r="MKV19" s="56"/>
      <c r="MKW19" s="56"/>
      <c r="MKX19" s="56"/>
      <c r="MKY19" s="56"/>
      <c r="MKZ19" s="56"/>
      <c r="MLA19" s="56"/>
      <c r="MLB19" s="56"/>
      <c r="MLC19" s="56"/>
      <c r="MLD19" s="56"/>
      <c r="MLE19" s="56"/>
      <c r="MLF19" s="54" t="s">
        <v>247</v>
      </c>
      <c r="MLG19" s="57">
        <f t="shared" ref="MLG19:MMM19" si="861">MLI19</f>
        <v>300000</v>
      </c>
      <c r="MLH19" s="58"/>
      <c r="MLI19" s="57">
        <v>300000</v>
      </c>
      <c r="MLJ19" s="57">
        <f t="shared" ref="MLJ19:MMP19" si="862">MLI19</f>
        <v>300000</v>
      </c>
      <c r="MLK19" s="57"/>
      <c r="MLL19" s="57">
        <f t="shared" ref="MLL19:MMR19" si="863">MLM19+MLN19</f>
        <v>75000</v>
      </c>
      <c r="MLM19" s="57"/>
      <c r="MLN19" s="57">
        <f t="shared" ref="MLN19:MMT19" si="864">MLG19*0.25</f>
        <v>75000</v>
      </c>
      <c r="MLO19" s="57">
        <f t="shared" ref="MLO19:MMU19" si="865">MLN19*90%</f>
        <v>67500</v>
      </c>
      <c r="MLP19" s="57">
        <f t="shared" ref="MLP19:MMV19" si="866">MLN19*10%</f>
        <v>7500</v>
      </c>
      <c r="MLQ19" s="56"/>
      <c r="MLR19" s="56"/>
      <c r="MLS19" s="56"/>
      <c r="MLT19" s="56"/>
      <c r="MLU19" s="61">
        <v>9</v>
      </c>
      <c r="MLV19" s="63" t="s">
        <v>141</v>
      </c>
      <c r="MLW19" s="55"/>
      <c r="MLX19" s="55"/>
      <c r="MLY19" s="56"/>
      <c r="MLZ19" s="56"/>
      <c r="MMA19" s="56"/>
      <c r="MMB19" s="56"/>
      <c r="MMC19" s="56"/>
      <c r="MMD19" s="56"/>
      <c r="MME19" s="56"/>
      <c r="MMF19" s="56"/>
      <c r="MMG19" s="56"/>
      <c r="MMH19" s="56"/>
      <c r="MMI19" s="56"/>
      <c r="MMJ19" s="56"/>
      <c r="MMK19" s="56"/>
      <c r="MML19" s="54" t="s">
        <v>247</v>
      </c>
      <c r="MMM19" s="57">
        <f t="shared" si="861"/>
        <v>300000</v>
      </c>
      <c r="MMN19" s="58"/>
      <c r="MMO19" s="57">
        <v>300000</v>
      </c>
      <c r="MMP19" s="57">
        <f t="shared" si="862"/>
        <v>300000</v>
      </c>
      <c r="MMQ19" s="57"/>
      <c r="MMR19" s="57">
        <f t="shared" si="863"/>
        <v>75000</v>
      </c>
      <c r="MMS19" s="57"/>
      <c r="MMT19" s="57">
        <f t="shared" si="864"/>
        <v>75000</v>
      </c>
      <c r="MMU19" s="57">
        <f t="shared" si="865"/>
        <v>67500</v>
      </c>
      <c r="MMV19" s="57">
        <f t="shared" si="866"/>
        <v>7500</v>
      </c>
      <c r="MMW19" s="56"/>
      <c r="MMX19" s="56"/>
      <c r="MMY19" s="56"/>
      <c r="MMZ19" s="56"/>
      <c r="MNA19" s="61">
        <v>9</v>
      </c>
      <c r="MNB19" s="63" t="s">
        <v>141</v>
      </c>
      <c r="MNC19" s="55"/>
      <c r="MND19" s="55"/>
      <c r="MNE19" s="56"/>
      <c r="MNF19" s="56"/>
      <c r="MNG19" s="56"/>
      <c r="MNH19" s="56"/>
      <c r="MNI19" s="56"/>
      <c r="MNJ19" s="56"/>
      <c r="MNK19" s="56"/>
      <c r="MNL19" s="56"/>
      <c r="MNM19" s="56"/>
      <c r="MNN19" s="56"/>
      <c r="MNO19" s="56"/>
      <c r="MNP19" s="56"/>
      <c r="MNQ19" s="56"/>
      <c r="MNR19" s="54" t="s">
        <v>247</v>
      </c>
      <c r="MNS19" s="57">
        <f t="shared" ref="MNS19:MOY19" si="867">MNU19</f>
        <v>300000</v>
      </c>
      <c r="MNT19" s="58"/>
      <c r="MNU19" s="57">
        <v>300000</v>
      </c>
      <c r="MNV19" s="57">
        <f t="shared" ref="MNV19:MPB19" si="868">MNU19</f>
        <v>300000</v>
      </c>
      <c r="MNW19" s="57"/>
      <c r="MNX19" s="57">
        <f t="shared" ref="MNX19:MPD19" si="869">MNY19+MNZ19</f>
        <v>75000</v>
      </c>
      <c r="MNY19" s="57"/>
      <c r="MNZ19" s="57">
        <f t="shared" ref="MNZ19:MPF19" si="870">MNS19*0.25</f>
        <v>75000</v>
      </c>
      <c r="MOA19" s="57">
        <f t="shared" ref="MOA19:MPG19" si="871">MNZ19*90%</f>
        <v>67500</v>
      </c>
      <c r="MOB19" s="57">
        <f t="shared" ref="MOB19:MPH19" si="872">MNZ19*10%</f>
        <v>7500</v>
      </c>
      <c r="MOC19" s="56"/>
      <c r="MOD19" s="56"/>
      <c r="MOE19" s="56"/>
      <c r="MOF19" s="56"/>
      <c r="MOG19" s="61">
        <v>9</v>
      </c>
      <c r="MOH19" s="63" t="s">
        <v>141</v>
      </c>
      <c r="MOI19" s="55"/>
      <c r="MOJ19" s="55"/>
      <c r="MOK19" s="56"/>
      <c r="MOL19" s="56"/>
      <c r="MOM19" s="56"/>
      <c r="MON19" s="56"/>
      <c r="MOO19" s="56"/>
      <c r="MOP19" s="56"/>
      <c r="MOQ19" s="56"/>
      <c r="MOR19" s="56"/>
      <c r="MOS19" s="56"/>
      <c r="MOT19" s="56"/>
      <c r="MOU19" s="56"/>
      <c r="MOV19" s="56"/>
      <c r="MOW19" s="56"/>
      <c r="MOX19" s="54" t="s">
        <v>247</v>
      </c>
      <c r="MOY19" s="57">
        <f t="shared" si="867"/>
        <v>300000</v>
      </c>
      <c r="MOZ19" s="58"/>
      <c r="MPA19" s="57">
        <v>300000</v>
      </c>
      <c r="MPB19" s="57">
        <f t="shared" si="868"/>
        <v>300000</v>
      </c>
      <c r="MPC19" s="57"/>
      <c r="MPD19" s="57">
        <f t="shared" si="869"/>
        <v>75000</v>
      </c>
      <c r="MPE19" s="57"/>
      <c r="MPF19" s="57">
        <f t="shared" si="870"/>
        <v>75000</v>
      </c>
      <c r="MPG19" s="57">
        <f t="shared" si="871"/>
        <v>67500</v>
      </c>
      <c r="MPH19" s="57">
        <f t="shared" si="872"/>
        <v>7500</v>
      </c>
      <c r="MPI19" s="56"/>
      <c r="MPJ19" s="56"/>
      <c r="MPK19" s="56"/>
      <c r="MPL19" s="56"/>
      <c r="MPM19" s="61">
        <v>9</v>
      </c>
      <c r="MPN19" s="63" t="s">
        <v>141</v>
      </c>
      <c r="MPO19" s="55"/>
      <c r="MPP19" s="55"/>
      <c r="MPQ19" s="56"/>
      <c r="MPR19" s="56"/>
      <c r="MPS19" s="56"/>
      <c r="MPT19" s="56"/>
      <c r="MPU19" s="56"/>
      <c r="MPV19" s="56"/>
      <c r="MPW19" s="56"/>
      <c r="MPX19" s="56"/>
      <c r="MPY19" s="56"/>
      <c r="MPZ19" s="56"/>
      <c r="MQA19" s="56"/>
      <c r="MQB19" s="56"/>
      <c r="MQC19" s="56"/>
      <c r="MQD19" s="54" t="s">
        <v>247</v>
      </c>
      <c r="MQE19" s="57">
        <f t="shared" ref="MQE19:MRK19" si="873">MQG19</f>
        <v>300000</v>
      </c>
      <c r="MQF19" s="58"/>
      <c r="MQG19" s="57">
        <v>300000</v>
      </c>
      <c r="MQH19" s="57">
        <f t="shared" ref="MQH19:MRN19" si="874">MQG19</f>
        <v>300000</v>
      </c>
      <c r="MQI19" s="57"/>
      <c r="MQJ19" s="57">
        <f t="shared" ref="MQJ19:MRP19" si="875">MQK19+MQL19</f>
        <v>75000</v>
      </c>
      <c r="MQK19" s="57"/>
      <c r="MQL19" s="57">
        <f t="shared" ref="MQL19:MRR19" si="876">MQE19*0.25</f>
        <v>75000</v>
      </c>
      <c r="MQM19" s="57">
        <f t="shared" ref="MQM19:MRS19" si="877">MQL19*90%</f>
        <v>67500</v>
      </c>
      <c r="MQN19" s="57">
        <f t="shared" ref="MQN19:MRT19" si="878">MQL19*10%</f>
        <v>7500</v>
      </c>
      <c r="MQO19" s="56"/>
      <c r="MQP19" s="56"/>
      <c r="MQQ19" s="56"/>
      <c r="MQR19" s="56"/>
      <c r="MQS19" s="61">
        <v>9</v>
      </c>
      <c r="MQT19" s="63" t="s">
        <v>141</v>
      </c>
      <c r="MQU19" s="55"/>
      <c r="MQV19" s="55"/>
      <c r="MQW19" s="56"/>
      <c r="MQX19" s="56"/>
      <c r="MQY19" s="56"/>
      <c r="MQZ19" s="56"/>
      <c r="MRA19" s="56"/>
      <c r="MRB19" s="56"/>
      <c r="MRC19" s="56"/>
      <c r="MRD19" s="56"/>
      <c r="MRE19" s="56"/>
      <c r="MRF19" s="56"/>
      <c r="MRG19" s="56"/>
      <c r="MRH19" s="56"/>
      <c r="MRI19" s="56"/>
      <c r="MRJ19" s="54" t="s">
        <v>247</v>
      </c>
      <c r="MRK19" s="57">
        <f t="shared" si="873"/>
        <v>300000</v>
      </c>
      <c r="MRL19" s="58"/>
      <c r="MRM19" s="57">
        <v>300000</v>
      </c>
      <c r="MRN19" s="57">
        <f t="shared" si="874"/>
        <v>300000</v>
      </c>
      <c r="MRO19" s="57"/>
      <c r="MRP19" s="57">
        <f t="shared" si="875"/>
        <v>75000</v>
      </c>
      <c r="MRQ19" s="57"/>
      <c r="MRR19" s="57">
        <f t="shared" si="876"/>
        <v>75000</v>
      </c>
      <c r="MRS19" s="57">
        <f t="shared" si="877"/>
        <v>67500</v>
      </c>
      <c r="MRT19" s="57">
        <f t="shared" si="878"/>
        <v>7500</v>
      </c>
      <c r="MRU19" s="56"/>
      <c r="MRV19" s="56"/>
      <c r="MRW19" s="56"/>
      <c r="MRX19" s="56"/>
      <c r="MRY19" s="61">
        <v>9</v>
      </c>
      <c r="MRZ19" s="63" t="s">
        <v>141</v>
      </c>
      <c r="MSA19" s="55"/>
      <c r="MSB19" s="55"/>
      <c r="MSC19" s="56"/>
      <c r="MSD19" s="56"/>
      <c r="MSE19" s="56"/>
      <c r="MSF19" s="56"/>
      <c r="MSG19" s="56"/>
      <c r="MSH19" s="56"/>
      <c r="MSI19" s="56"/>
      <c r="MSJ19" s="56"/>
      <c r="MSK19" s="56"/>
      <c r="MSL19" s="56"/>
      <c r="MSM19" s="56"/>
      <c r="MSN19" s="56"/>
      <c r="MSO19" s="56"/>
      <c r="MSP19" s="54" t="s">
        <v>247</v>
      </c>
      <c r="MSQ19" s="57">
        <f t="shared" ref="MSQ19:MTW19" si="879">MSS19</f>
        <v>300000</v>
      </c>
      <c r="MSR19" s="58"/>
      <c r="MSS19" s="57">
        <v>300000</v>
      </c>
      <c r="MST19" s="57">
        <f t="shared" ref="MST19:MTZ19" si="880">MSS19</f>
        <v>300000</v>
      </c>
      <c r="MSU19" s="57"/>
      <c r="MSV19" s="57">
        <f t="shared" ref="MSV19:MUB19" si="881">MSW19+MSX19</f>
        <v>75000</v>
      </c>
      <c r="MSW19" s="57"/>
      <c r="MSX19" s="57">
        <f t="shared" ref="MSX19:MUD19" si="882">MSQ19*0.25</f>
        <v>75000</v>
      </c>
      <c r="MSY19" s="57">
        <f t="shared" ref="MSY19:MUE19" si="883">MSX19*90%</f>
        <v>67500</v>
      </c>
      <c r="MSZ19" s="57">
        <f t="shared" ref="MSZ19:MUF19" si="884">MSX19*10%</f>
        <v>7500</v>
      </c>
      <c r="MTA19" s="56"/>
      <c r="MTB19" s="56"/>
      <c r="MTC19" s="56"/>
      <c r="MTD19" s="56"/>
      <c r="MTE19" s="61">
        <v>9</v>
      </c>
      <c r="MTF19" s="63" t="s">
        <v>141</v>
      </c>
      <c r="MTG19" s="55"/>
      <c r="MTH19" s="55"/>
      <c r="MTI19" s="56"/>
      <c r="MTJ19" s="56"/>
      <c r="MTK19" s="56"/>
      <c r="MTL19" s="56"/>
      <c r="MTM19" s="56"/>
      <c r="MTN19" s="56"/>
      <c r="MTO19" s="56"/>
      <c r="MTP19" s="56"/>
      <c r="MTQ19" s="56"/>
      <c r="MTR19" s="56"/>
      <c r="MTS19" s="56"/>
      <c r="MTT19" s="56"/>
      <c r="MTU19" s="56"/>
      <c r="MTV19" s="54" t="s">
        <v>247</v>
      </c>
      <c r="MTW19" s="57">
        <f t="shared" si="879"/>
        <v>300000</v>
      </c>
      <c r="MTX19" s="58"/>
      <c r="MTY19" s="57">
        <v>300000</v>
      </c>
      <c r="MTZ19" s="57">
        <f t="shared" si="880"/>
        <v>300000</v>
      </c>
      <c r="MUA19" s="57"/>
      <c r="MUB19" s="57">
        <f t="shared" si="881"/>
        <v>75000</v>
      </c>
      <c r="MUC19" s="57"/>
      <c r="MUD19" s="57">
        <f t="shared" si="882"/>
        <v>75000</v>
      </c>
      <c r="MUE19" s="57">
        <f t="shared" si="883"/>
        <v>67500</v>
      </c>
      <c r="MUF19" s="57">
        <f t="shared" si="884"/>
        <v>7500</v>
      </c>
      <c r="MUG19" s="56"/>
      <c r="MUH19" s="56"/>
      <c r="MUI19" s="56"/>
      <c r="MUJ19" s="56"/>
      <c r="MUK19" s="61">
        <v>9</v>
      </c>
      <c r="MUL19" s="63" t="s">
        <v>141</v>
      </c>
      <c r="MUM19" s="55"/>
      <c r="MUN19" s="55"/>
      <c r="MUO19" s="56"/>
      <c r="MUP19" s="56"/>
      <c r="MUQ19" s="56"/>
      <c r="MUR19" s="56"/>
      <c r="MUS19" s="56"/>
      <c r="MUT19" s="56"/>
      <c r="MUU19" s="56"/>
      <c r="MUV19" s="56"/>
      <c r="MUW19" s="56"/>
      <c r="MUX19" s="56"/>
      <c r="MUY19" s="56"/>
      <c r="MUZ19" s="56"/>
      <c r="MVA19" s="56"/>
      <c r="MVB19" s="54" t="s">
        <v>247</v>
      </c>
      <c r="MVC19" s="57">
        <f t="shared" ref="MVC19:MWI19" si="885">MVE19</f>
        <v>300000</v>
      </c>
      <c r="MVD19" s="58"/>
      <c r="MVE19" s="57">
        <v>300000</v>
      </c>
      <c r="MVF19" s="57">
        <f t="shared" ref="MVF19:MWL19" si="886">MVE19</f>
        <v>300000</v>
      </c>
      <c r="MVG19" s="57"/>
      <c r="MVH19" s="57">
        <f t="shared" ref="MVH19:MWN19" si="887">MVI19+MVJ19</f>
        <v>75000</v>
      </c>
      <c r="MVI19" s="57"/>
      <c r="MVJ19" s="57">
        <f t="shared" ref="MVJ19:MWP19" si="888">MVC19*0.25</f>
        <v>75000</v>
      </c>
      <c r="MVK19" s="57">
        <f t="shared" ref="MVK19:MWQ19" si="889">MVJ19*90%</f>
        <v>67500</v>
      </c>
      <c r="MVL19" s="57">
        <f t="shared" ref="MVL19:MWR19" si="890">MVJ19*10%</f>
        <v>7500</v>
      </c>
      <c r="MVM19" s="56"/>
      <c r="MVN19" s="56"/>
      <c r="MVO19" s="56"/>
      <c r="MVP19" s="56"/>
      <c r="MVQ19" s="61">
        <v>9</v>
      </c>
      <c r="MVR19" s="63" t="s">
        <v>141</v>
      </c>
      <c r="MVS19" s="55"/>
      <c r="MVT19" s="55"/>
      <c r="MVU19" s="56"/>
      <c r="MVV19" s="56"/>
      <c r="MVW19" s="56"/>
      <c r="MVX19" s="56"/>
      <c r="MVY19" s="56"/>
      <c r="MVZ19" s="56"/>
      <c r="MWA19" s="56"/>
      <c r="MWB19" s="56"/>
      <c r="MWC19" s="56"/>
      <c r="MWD19" s="56"/>
      <c r="MWE19" s="56"/>
      <c r="MWF19" s="56"/>
      <c r="MWG19" s="56"/>
      <c r="MWH19" s="54" t="s">
        <v>247</v>
      </c>
      <c r="MWI19" s="57">
        <f t="shared" si="885"/>
        <v>300000</v>
      </c>
      <c r="MWJ19" s="58"/>
      <c r="MWK19" s="57">
        <v>300000</v>
      </c>
      <c r="MWL19" s="57">
        <f t="shared" si="886"/>
        <v>300000</v>
      </c>
      <c r="MWM19" s="57"/>
      <c r="MWN19" s="57">
        <f t="shared" si="887"/>
        <v>75000</v>
      </c>
      <c r="MWO19" s="57"/>
      <c r="MWP19" s="57">
        <f t="shared" si="888"/>
        <v>75000</v>
      </c>
      <c r="MWQ19" s="57">
        <f t="shared" si="889"/>
        <v>67500</v>
      </c>
      <c r="MWR19" s="57">
        <f t="shared" si="890"/>
        <v>7500</v>
      </c>
      <c r="MWS19" s="56"/>
      <c r="MWT19" s="56"/>
      <c r="MWU19" s="56"/>
      <c r="MWV19" s="56"/>
      <c r="MWW19" s="61">
        <v>9</v>
      </c>
      <c r="MWX19" s="63" t="s">
        <v>141</v>
      </c>
      <c r="MWY19" s="55"/>
      <c r="MWZ19" s="55"/>
      <c r="MXA19" s="56"/>
      <c r="MXB19" s="56"/>
      <c r="MXC19" s="56"/>
      <c r="MXD19" s="56"/>
      <c r="MXE19" s="56"/>
      <c r="MXF19" s="56"/>
      <c r="MXG19" s="56"/>
      <c r="MXH19" s="56"/>
      <c r="MXI19" s="56"/>
      <c r="MXJ19" s="56"/>
      <c r="MXK19" s="56"/>
      <c r="MXL19" s="56"/>
      <c r="MXM19" s="56"/>
      <c r="MXN19" s="54" t="s">
        <v>247</v>
      </c>
      <c r="MXO19" s="57">
        <f t="shared" ref="MXO19:MYU19" si="891">MXQ19</f>
        <v>300000</v>
      </c>
      <c r="MXP19" s="58"/>
      <c r="MXQ19" s="57">
        <v>300000</v>
      </c>
      <c r="MXR19" s="57">
        <f t="shared" ref="MXR19:MYX19" si="892">MXQ19</f>
        <v>300000</v>
      </c>
      <c r="MXS19" s="57"/>
      <c r="MXT19" s="57">
        <f t="shared" ref="MXT19:MYZ19" si="893">MXU19+MXV19</f>
        <v>75000</v>
      </c>
      <c r="MXU19" s="57"/>
      <c r="MXV19" s="57">
        <f t="shared" ref="MXV19:MZB19" si="894">MXO19*0.25</f>
        <v>75000</v>
      </c>
      <c r="MXW19" s="57">
        <f t="shared" ref="MXW19:MZC19" si="895">MXV19*90%</f>
        <v>67500</v>
      </c>
      <c r="MXX19" s="57">
        <f t="shared" ref="MXX19:MZD19" si="896">MXV19*10%</f>
        <v>7500</v>
      </c>
      <c r="MXY19" s="56"/>
      <c r="MXZ19" s="56"/>
      <c r="MYA19" s="56"/>
      <c r="MYB19" s="56"/>
      <c r="MYC19" s="61">
        <v>9</v>
      </c>
      <c r="MYD19" s="63" t="s">
        <v>141</v>
      </c>
      <c r="MYE19" s="55"/>
      <c r="MYF19" s="55"/>
      <c r="MYG19" s="56"/>
      <c r="MYH19" s="56"/>
      <c r="MYI19" s="56"/>
      <c r="MYJ19" s="56"/>
      <c r="MYK19" s="56"/>
      <c r="MYL19" s="56"/>
      <c r="MYM19" s="56"/>
      <c r="MYN19" s="56"/>
      <c r="MYO19" s="56"/>
      <c r="MYP19" s="56"/>
      <c r="MYQ19" s="56"/>
      <c r="MYR19" s="56"/>
      <c r="MYS19" s="56"/>
      <c r="MYT19" s="54" t="s">
        <v>247</v>
      </c>
      <c r="MYU19" s="57">
        <f t="shared" si="891"/>
        <v>300000</v>
      </c>
      <c r="MYV19" s="58"/>
      <c r="MYW19" s="57">
        <v>300000</v>
      </c>
      <c r="MYX19" s="57">
        <f t="shared" si="892"/>
        <v>300000</v>
      </c>
      <c r="MYY19" s="57"/>
      <c r="MYZ19" s="57">
        <f t="shared" si="893"/>
        <v>75000</v>
      </c>
      <c r="MZA19" s="57"/>
      <c r="MZB19" s="57">
        <f t="shared" si="894"/>
        <v>75000</v>
      </c>
      <c r="MZC19" s="57">
        <f t="shared" si="895"/>
        <v>67500</v>
      </c>
      <c r="MZD19" s="57">
        <f t="shared" si="896"/>
        <v>7500</v>
      </c>
      <c r="MZE19" s="56"/>
      <c r="MZF19" s="56"/>
      <c r="MZG19" s="56"/>
      <c r="MZH19" s="56"/>
      <c r="MZI19" s="61">
        <v>9</v>
      </c>
      <c r="MZJ19" s="63" t="s">
        <v>141</v>
      </c>
      <c r="MZK19" s="55"/>
      <c r="MZL19" s="55"/>
      <c r="MZM19" s="56"/>
      <c r="MZN19" s="56"/>
      <c r="MZO19" s="56"/>
      <c r="MZP19" s="56"/>
      <c r="MZQ19" s="56"/>
      <c r="MZR19" s="56"/>
      <c r="MZS19" s="56"/>
      <c r="MZT19" s="56"/>
      <c r="MZU19" s="56"/>
      <c r="MZV19" s="56"/>
      <c r="MZW19" s="56"/>
      <c r="MZX19" s="56"/>
      <c r="MZY19" s="56"/>
      <c r="MZZ19" s="54" t="s">
        <v>247</v>
      </c>
      <c r="NAA19" s="57">
        <f t="shared" ref="NAA19:NBG19" si="897">NAC19</f>
        <v>300000</v>
      </c>
      <c r="NAB19" s="58"/>
      <c r="NAC19" s="57">
        <v>300000</v>
      </c>
      <c r="NAD19" s="57">
        <f t="shared" ref="NAD19:NBJ19" si="898">NAC19</f>
        <v>300000</v>
      </c>
      <c r="NAE19" s="57"/>
      <c r="NAF19" s="57">
        <f t="shared" ref="NAF19:NBL19" si="899">NAG19+NAH19</f>
        <v>75000</v>
      </c>
      <c r="NAG19" s="57"/>
      <c r="NAH19" s="57">
        <f t="shared" ref="NAH19:NBN19" si="900">NAA19*0.25</f>
        <v>75000</v>
      </c>
      <c r="NAI19" s="57">
        <f t="shared" ref="NAI19:NBO19" si="901">NAH19*90%</f>
        <v>67500</v>
      </c>
      <c r="NAJ19" s="57">
        <f t="shared" ref="NAJ19:NBP19" si="902">NAH19*10%</f>
        <v>7500</v>
      </c>
      <c r="NAK19" s="56"/>
      <c r="NAL19" s="56"/>
      <c r="NAM19" s="56"/>
      <c r="NAN19" s="56"/>
      <c r="NAO19" s="61">
        <v>9</v>
      </c>
      <c r="NAP19" s="63" t="s">
        <v>141</v>
      </c>
      <c r="NAQ19" s="55"/>
      <c r="NAR19" s="55"/>
      <c r="NAS19" s="56"/>
      <c r="NAT19" s="56"/>
      <c r="NAU19" s="56"/>
      <c r="NAV19" s="56"/>
      <c r="NAW19" s="56"/>
      <c r="NAX19" s="56"/>
      <c r="NAY19" s="56"/>
      <c r="NAZ19" s="56"/>
      <c r="NBA19" s="56"/>
      <c r="NBB19" s="56"/>
      <c r="NBC19" s="56"/>
      <c r="NBD19" s="56"/>
      <c r="NBE19" s="56"/>
      <c r="NBF19" s="54" t="s">
        <v>247</v>
      </c>
      <c r="NBG19" s="57">
        <f t="shared" si="897"/>
        <v>300000</v>
      </c>
      <c r="NBH19" s="58"/>
      <c r="NBI19" s="57">
        <v>300000</v>
      </c>
      <c r="NBJ19" s="57">
        <f t="shared" si="898"/>
        <v>300000</v>
      </c>
      <c r="NBK19" s="57"/>
      <c r="NBL19" s="57">
        <f t="shared" si="899"/>
        <v>75000</v>
      </c>
      <c r="NBM19" s="57"/>
      <c r="NBN19" s="57">
        <f t="shared" si="900"/>
        <v>75000</v>
      </c>
      <c r="NBO19" s="57">
        <f t="shared" si="901"/>
        <v>67500</v>
      </c>
      <c r="NBP19" s="57">
        <f t="shared" si="902"/>
        <v>7500</v>
      </c>
      <c r="NBQ19" s="56"/>
      <c r="NBR19" s="56"/>
      <c r="NBS19" s="56"/>
      <c r="NBT19" s="56"/>
      <c r="NBU19" s="61">
        <v>9</v>
      </c>
      <c r="NBV19" s="63" t="s">
        <v>141</v>
      </c>
      <c r="NBW19" s="55"/>
      <c r="NBX19" s="55"/>
      <c r="NBY19" s="56"/>
      <c r="NBZ19" s="56"/>
      <c r="NCA19" s="56"/>
      <c r="NCB19" s="56"/>
      <c r="NCC19" s="56"/>
      <c r="NCD19" s="56"/>
      <c r="NCE19" s="56"/>
      <c r="NCF19" s="56"/>
      <c r="NCG19" s="56"/>
      <c r="NCH19" s="56"/>
      <c r="NCI19" s="56"/>
      <c r="NCJ19" s="56"/>
      <c r="NCK19" s="56"/>
      <c r="NCL19" s="54" t="s">
        <v>247</v>
      </c>
      <c r="NCM19" s="57">
        <f t="shared" ref="NCM19:NDS19" si="903">NCO19</f>
        <v>300000</v>
      </c>
      <c r="NCN19" s="58"/>
      <c r="NCO19" s="57">
        <v>300000</v>
      </c>
      <c r="NCP19" s="57">
        <f t="shared" ref="NCP19:NDV19" si="904">NCO19</f>
        <v>300000</v>
      </c>
      <c r="NCQ19" s="57"/>
      <c r="NCR19" s="57">
        <f t="shared" ref="NCR19:NDX19" si="905">NCS19+NCT19</f>
        <v>75000</v>
      </c>
      <c r="NCS19" s="57"/>
      <c r="NCT19" s="57">
        <f t="shared" ref="NCT19:NDZ19" si="906">NCM19*0.25</f>
        <v>75000</v>
      </c>
      <c r="NCU19" s="57">
        <f t="shared" ref="NCU19:NEA19" si="907">NCT19*90%</f>
        <v>67500</v>
      </c>
      <c r="NCV19" s="57">
        <f t="shared" ref="NCV19:NEB19" si="908">NCT19*10%</f>
        <v>7500</v>
      </c>
      <c r="NCW19" s="56"/>
      <c r="NCX19" s="56"/>
      <c r="NCY19" s="56"/>
      <c r="NCZ19" s="56"/>
      <c r="NDA19" s="61">
        <v>9</v>
      </c>
      <c r="NDB19" s="63" t="s">
        <v>141</v>
      </c>
      <c r="NDC19" s="55"/>
      <c r="NDD19" s="55"/>
      <c r="NDE19" s="56"/>
      <c r="NDF19" s="56"/>
      <c r="NDG19" s="56"/>
      <c r="NDH19" s="56"/>
      <c r="NDI19" s="56"/>
      <c r="NDJ19" s="56"/>
      <c r="NDK19" s="56"/>
      <c r="NDL19" s="56"/>
      <c r="NDM19" s="56"/>
      <c r="NDN19" s="56"/>
      <c r="NDO19" s="56"/>
      <c r="NDP19" s="56"/>
      <c r="NDQ19" s="56"/>
      <c r="NDR19" s="54" t="s">
        <v>247</v>
      </c>
      <c r="NDS19" s="57">
        <f t="shared" si="903"/>
        <v>300000</v>
      </c>
      <c r="NDT19" s="58"/>
      <c r="NDU19" s="57">
        <v>300000</v>
      </c>
      <c r="NDV19" s="57">
        <f t="shared" si="904"/>
        <v>300000</v>
      </c>
      <c r="NDW19" s="57"/>
      <c r="NDX19" s="57">
        <f t="shared" si="905"/>
        <v>75000</v>
      </c>
      <c r="NDY19" s="57"/>
      <c r="NDZ19" s="57">
        <f t="shared" si="906"/>
        <v>75000</v>
      </c>
      <c r="NEA19" s="57">
        <f t="shared" si="907"/>
        <v>67500</v>
      </c>
      <c r="NEB19" s="57">
        <f t="shared" si="908"/>
        <v>7500</v>
      </c>
      <c r="NEC19" s="56"/>
      <c r="NED19" s="56"/>
      <c r="NEE19" s="56"/>
      <c r="NEF19" s="56"/>
      <c r="NEG19" s="61">
        <v>9</v>
      </c>
      <c r="NEH19" s="63" t="s">
        <v>141</v>
      </c>
      <c r="NEI19" s="55"/>
      <c r="NEJ19" s="55"/>
      <c r="NEK19" s="56"/>
      <c r="NEL19" s="56"/>
      <c r="NEM19" s="56"/>
      <c r="NEN19" s="56"/>
      <c r="NEO19" s="56"/>
      <c r="NEP19" s="56"/>
      <c r="NEQ19" s="56"/>
      <c r="NER19" s="56"/>
      <c r="NES19" s="56"/>
      <c r="NET19" s="56"/>
      <c r="NEU19" s="56"/>
      <c r="NEV19" s="56"/>
      <c r="NEW19" s="56"/>
      <c r="NEX19" s="54" t="s">
        <v>247</v>
      </c>
      <c r="NEY19" s="57">
        <f t="shared" ref="NEY19:NGE19" si="909">NFA19</f>
        <v>300000</v>
      </c>
      <c r="NEZ19" s="58"/>
      <c r="NFA19" s="57">
        <v>300000</v>
      </c>
      <c r="NFB19" s="57">
        <f t="shared" ref="NFB19:NGH19" si="910">NFA19</f>
        <v>300000</v>
      </c>
      <c r="NFC19" s="57"/>
      <c r="NFD19" s="57">
        <f t="shared" ref="NFD19:NGJ19" si="911">NFE19+NFF19</f>
        <v>75000</v>
      </c>
      <c r="NFE19" s="57"/>
      <c r="NFF19" s="57">
        <f t="shared" ref="NFF19:NGL19" si="912">NEY19*0.25</f>
        <v>75000</v>
      </c>
      <c r="NFG19" s="57">
        <f t="shared" ref="NFG19:NGM19" si="913">NFF19*90%</f>
        <v>67500</v>
      </c>
      <c r="NFH19" s="57">
        <f t="shared" ref="NFH19:NGN19" si="914">NFF19*10%</f>
        <v>7500</v>
      </c>
      <c r="NFI19" s="56"/>
      <c r="NFJ19" s="56"/>
      <c r="NFK19" s="56"/>
      <c r="NFL19" s="56"/>
      <c r="NFM19" s="61">
        <v>9</v>
      </c>
      <c r="NFN19" s="63" t="s">
        <v>141</v>
      </c>
      <c r="NFO19" s="55"/>
      <c r="NFP19" s="55"/>
      <c r="NFQ19" s="56"/>
      <c r="NFR19" s="56"/>
      <c r="NFS19" s="56"/>
      <c r="NFT19" s="56"/>
      <c r="NFU19" s="56"/>
      <c r="NFV19" s="56"/>
      <c r="NFW19" s="56"/>
      <c r="NFX19" s="56"/>
      <c r="NFY19" s="56"/>
      <c r="NFZ19" s="56"/>
      <c r="NGA19" s="56"/>
      <c r="NGB19" s="56"/>
      <c r="NGC19" s="56"/>
      <c r="NGD19" s="54" t="s">
        <v>247</v>
      </c>
      <c r="NGE19" s="57">
        <f t="shared" si="909"/>
        <v>300000</v>
      </c>
      <c r="NGF19" s="58"/>
      <c r="NGG19" s="57">
        <v>300000</v>
      </c>
      <c r="NGH19" s="57">
        <f t="shared" si="910"/>
        <v>300000</v>
      </c>
      <c r="NGI19" s="57"/>
      <c r="NGJ19" s="57">
        <f t="shared" si="911"/>
        <v>75000</v>
      </c>
      <c r="NGK19" s="57"/>
      <c r="NGL19" s="57">
        <f t="shared" si="912"/>
        <v>75000</v>
      </c>
      <c r="NGM19" s="57">
        <f t="shared" si="913"/>
        <v>67500</v>
      </c>
      <c r="NGN19" s="57">
        <f t="shared" si="914"/>
        <v>7500</v>
      </c>
      <c r="NGO19" s="56"/>
      <c r="NGP19" s="56"/>
      <c r="NGQ19" s="56"/>
      <c r="NGR19" s="56"/>
      <c r="NGS19" s="61">
        <v>9</v>
      </c>
      <c r="NGT19" s="63" t="s">
        <v>141</v>
      </c>
      <c r="NGU19" s="55"/>
      <c r="NGV19" s="55"/>
      <c r="NGW19" s="56"/>
      <c r="NGX19" s="56"/>
      <c r="NGY19" s="56"/>
      <c r="NGZ19" s="56"/>
      <c r="NHA19" s="56"/>
      <c r="NHB19" s="56"/>
      <c r="NHC19" s="56"/>
      <c r="NHD19" s="56"/>
      <c r="NHE19" s="56"/>
      <c r="NHF19" s="56"/>
      <c r="NHG19" s="56"/>
      <c r="NHH19" s="56"/>
      <c r="NHI19" s="56"/>
      <c r="NHJ19" s="54" t="s">
        <v>247</v>
      </c>
      <c r="NHK19" s="57">
        <f t="shared" ref="NHK19:NIQ19" si="915">NHM19</f>
        <v>300000</v>
      </c>
      <c r="NHL19" s="58"/>
      <c r="NHM19" s="57">
        <v>300000</v>
      </c>
      <c r="NHN19" s="57">
        <f t="shared" ref="NHN19:NIT19" si="916">NHM19</f>
        <v>300000</v>
      </c>
      <c r="NHO19" s="57"/>
      <c r="NHP19" s="57">
        <f t="shared" ref="NHP19:NIV19" si="917">NHQ19+NHR19</f>
        <v>75000</v>
      </c>
      <c r="NHQ19" s="57"/>
      <c r="NHR19" s="57">
        <f t="shared" ref="NHR19:NIX19" si="918">NHK19*0.25</f>
        <v>75000</v>
      </c>
      <c r="NHS19" s="57">
        <f t="shared" ref="NHS19:NIY19" si="919">NHR19*90%</f>
        <v>67500</v>
      </c>
      <c r="NHT19" s="57">
        <f t="shared" ref="NHT19:NIZ19" si="920">NHR19*10%</f>
        <v>7500</v>
      </c>
      <c r="NHU19" s="56"/>
      <c r="NHV19" s="56"/>
      <c r="NHW19" s="56"/>
      <c r="NHX19" s="56"/>
      <c r="NHY19" s="61">
        <v>9</v>
      </c>
      <c r="NHZ19" s="63" t="s">
        <v>141</v>
      </c>
      <c r="NIA19" s="55"/>
      <c r="NIB19" s="55"/>
      <c r="NIC19" s="56"/>
      <c r="NID19" s="56"/>
      <c r="NIE19" s="56"/>
      <c r="NIF19" s="56"/>
      <c r="NIG19" s="56"/>
      <c r="NIH19" s="56"/>
      <c r="NII19" s="56"/>
      <c r="NIJ19" s="56"/>
      <c r="NIK19" s="56"/>
      <c r="NIL19" s="56"/>
      <c r="NIM19" s="56"/>
      <c r="NIN19" s="56"/>
      <c r="NIO19" s="56"/>
      <c r="NIP19" s="54" t="s">
        <v>247</v>
      </c>
      <c r="NIQ19" s="57">
        <f t="shared" si="915"/>
        <v>300000</v>
      </c>
      <c r="NIR19" s="58"/>
      <c r="NIS19" s="57">
        <v>300000</v>
      </c>
      <c r="NIT19" s="57">
        <f t="shared" si="916"/>
        <v>300000</v>
      </c>
      <c r="NIU19" s="57"/>
      <c r="NIV19" s="57">
        <f t="shared" si="917"/>
        <v>75000</v>
      </c>
      <c r="NIW19" s="57"/>
      <c r="NIX19" s="57">
        <f t="shared" si="918"/>
        <v>75000</v>
      </c>
      <c r="NIY19" s="57">
        <f t="shared" si="919"/>
        <v>67500</v>
      </c>
      <c r="NIZ19" s="57">
        <f t="shared" si="920"/>
        <v>7500</v>
      </c>
      <c r="NJA19" s="56"/>
      <c r="NJB19" s="56"/>
      <c r="NJC19" s="56"/>
      <c r="NJD19" s="56"/>
      <c r="NJE19" s="61">
        <v>9</v>
      </c>
      <c r="NJF19" s="63" t="s">
        <v>141</v>
      </c>
      <c r="NJG19" s="55"/>
      <c r="NJH19" s="55"/>
      <c r="NJI19" s="56"/>
      <c r="NJJ19" s="56"/>
      <c r="NJK19" s="56"/>
      <c r="NJL19" s="56"/>
      <c r="NJM19" s="56"/>
      <c r="NJN19" s="56"/>
      <c r="NJO19" s="56"/>
      <c r="NJP19" s="56"/>
      <c r="NJQ19" s="56"/>
      <c r="NJR19" s="56"/>
      <c r="NJS19" s="56"/>
      <c r="NJT19" s="56"/>
      <c r="NJU19" s="56"/>
      <c r="NJV19" s="54" t="s">
        <v>247</v>
      </c>
      <c r="NJW19" s="57">
        <f t="shared" ref="NJW19:NLC19" si="921">NJY19</f>
        <v>300000</v>
      </c>
      <c r="NJX19" s="58"/>
      <c r="NJY19" s="57">
        <v>300000</v>
      </c>
      <c r="NJZ19" s="57">
        <f t="shared" ref="NJZ19:NLF19" si="922">NJY19</f>
        <v>300000</v>
      </c>
      <c r="NKA19" s="57"/>
      <c r="NKB19" s="57">
        <f t="shared" ref="NKB19:NLH19" si="923">NKC19+NKD19</f>
        <v>75000</v>
      </c>
      <c r="NKC19" s="57"/>
      <c r="NKD19" s="57">
        <f t="shared" ref="NKD19:NLJ19" si="924">NJW19*0.25</f>
        <v>75000</v>
      </c>
      <c r="NKE19" s="57">
        <f t="shared" ref="NKE19:NLK19" si="925">NKD19*90%</f>
        <v>67500</v>
      </c>
      <c r="NKF19" s="57">
        <f t="shared" ref="NKF19:NLL19" si="926">NKD19*10%</f>
        <v>7500</v>
      </c>
      <c r="NKG19" s="56"/>
      <c r="NKH19" s="56"/>
      <c r="NKI19" s="56"/>
      <c r="NKJ19" s="56"/>
      <c r="NKK19" s="61">
        <v>9</v>
      </c>
      <c r="NKL19" s="63" t="s">
        <v>141</v>
      </c>
      <c r="NKM19" s="55"/>
      <c r="NKN19" s="55"/>
      <c r="NKO19" s="56"/>
      <c r="NKP19" s="56"/>
      <c r="NKQ19" s="56"/>
      <c r="NKR19" s="56"/>
      <c r="NKS19" s="56"/>
      <c r="NKT19" s="56"/>
      <c r="NKU19" s="56"/>
      <c r="NKV19" s="56"/>
      <c r="NKW19" s="56"/>
      <c r="NKX19" s="56"/>
      <c r="NKY19" s="56"/>
      <c r="NKZ19" s="56"/>
      <c r="NLA19" s="56"/>
      <c r="NLB19" s="54" t="s">
        <v>247</v>
      </c>
      <c r="NLC19" s="57">
        <f t="shared" si="921"/>
        <v>300000</v>
      </c>
      <c r="NLD19" s="58"/>
      <c r="NLE19" s="57">
        <v>300000</v>
      </c>
      <c r="NLF19" s="57">
        <f t="shared" si="922"/>
        <v>300000</v>
      </c>
      <c r="NLG19" s="57"/>
      <c r="NLH19" s="57">
        <f t="shared" si="923"/>
        <v>75000</v>
      </c>
      <c r="NLI19" s="57"/>
      <c r="NLJ19" s="57">
        <f t="shared" si="924"/>
        <v>75000</v>
      </c>
      <c r="NLK19" s="57">
        <f t="shared" si="925"/>
        <v>67500</v>
      </c>
      <c r="NLL19" s="57">
        <f t="shared" si="926"/>
        <v>7500</v>
      </c>
      <c r="NLM19" s="56"/>
      <c r="NLN19" s="56"/>
      <c r="NLO19" s="56"/>
      <c r="NLP19" s="56"/>
      <c r="NLQ19" s="61">
        <v>9</v>
      </c>
      <c r="NLR19" s="63" t="s">
        <v>141</v>
      </c>
      <c r="NLS19" s="55"/>
      <c r="NLT19" s="55"/>
      <c r="NLU19" s="56"/>
      <c r="NLV19" s="56"/>
      <c r="NLW19" s="56"/>
      <c r="NLX19" s="56"/>
      <c r="NLY19" s="56"/>
      <c r="NLZ19" s="56"/>
      <c r="NMA19" s="56"/>
      <c r="NMB19" s="56"/>
      <c r="NMC19" s="56"/>
      <c r="NMD19" s="56"/>
      <c r="NME19" s="56"/>
      <c r="NMF19" s="56"/>
      <c r="NMG19" s="56"/>
      <c r="NMH19" s="54" t="s">
        <v>247</v>
      </c>
      <c r="NMI19" s="57">
        <f t="shared" ref="NMI19:NNO19" si="927">NMK19</f>
        <v>300000</v>
      </c>
      <c r="NMJ19" s="58"/>
      <c r="NMK19" s="57">
        <v>300000</v>
      </c>
      <c r="NML19" s="57">
        <f t="shared" ref="NML19:NNR19" si="928">NMK19</f>
        <v>300000</v>
      </c>
      <c r="NMM19" s="57"/>
      <c r="NMN19" s="57">
        <f t="shared" ref="NMN19:NNT19" si="929">NMO19+NMP19</f>
        <v>75000</v>
      </c>
      <c r="NMO19" s="57"/>
      <c r="NMP19" s="57">
        <f t="shared" ref="NMP19:NNV19" si="930">NMI19*0.25</f>
        <v>75000</v>
      </c>
      <c r="NMQ19" s="57">
        <f t="shared" ref="NMQ19:NNW19" si="931">NMP19*90%</f>
        <v>67500</v>
      </c>
      <c r="NMR19" s="57">
        <f t="shared" ref="NMR19:NNX19" si="932">NMP19*10%</f>
        <v>7500</v>
      </c>
      <c r="NMS19" s="56"/>
      <c r="NMT19" s="56"/>
      <c r="NMU19" s="56"/>
      <c r="NMV19" s="56"/>
      <c r="NMW19" s="61">
        <v>9</v>
      </c>
      <c r="NMX19" s="63" t="s">
        <v>141</v>
      </c>
      <c r="NMY19" s="55"/>
      <c r="NMZ19" s="55"/>
      <c r="NNA19" s="56"/>
      <c r="NNB19" s="56"/>
      <c r="NNC19" s="56"/>
      <c r="NND19" s="56"/>
      <c r="NNE19" s="56"/>
      <c r="NNF19" s="56"/>
      <c r="NNG19" s="56"/>
      <c r="NNH19" s="56"/>
      <c r="NNI19" s="56"/>
      <c r="NNJ19" s="56"/>
      <c r="NNK19" s="56"/>
      <c r="NNL19" s="56"/>
      <c r="NNM19" s="56"/>
      <c r="NNN19" s="54" t="s">
        <v>247</v>
      </c>
      <c r="NNO19" s="57">
        <f t="shared" si="927"/>
        <v>300000</v>
      </c>
      <c r="NNP19" s="58"/>
      <c r="NNQ19" s="57">
        <v>300000</v>
      </c>
      <c r="NNR19" s="57">
        <f t="shared" si="928"/>
        <v>300000</v>
      </c>
      <c r="NNS19" s="57"/>
      <c r="NNT19" s="57">
        <f t="shared" si="929"/>
        <v>75000</v>
      </c>
      <c r="NNU19" s="57"/>
      <c r="NNV19" s="57">
        <f t="shared" si="930"/>
        <v>75000</v>
      </c>
      <c r="NNW19" s="57">
        <f t="shared" si="931"/>
        <v>67500</v>
      </c>
      <c r="NNX19" s="57">
        <f t="shared" si="932"/>
        <v>7500</v>
      </c>
      <c r="NNY19" s="56"/>
      <c r="NNZ19" s="56"/>
      <c r="NOA19" s="56"/>
      <c r="NOB19" s="56"/>
      <c r="NOC19" s="61">
        <v>9</v>
      </c>
      <c r="NOD19" s="63" t="s">
        <v>141</v>
      </c>
      <c r="NOE19" s="55"/>
      <c r="NOF19" s="55"/>
      <c r="NOG19" s="56"/>
      <c r="NOH19" s="56"/>
      <c r="NOI19" s="56"/>
      <c r="NOJ19" s="56"/>
      <c r="NOK19" s="56"/>
      <c r="NOL19" s="56"/>
      <c r="NOM19" s="56"/>
      <c r="NON19" s="56"/>
      <c r="NOO19" s="56"/>
      <c r="NOP19" s="56"/>
      <c r="NOQ19" s="56"/>
      <c r="NOR19" s="56"/>
      <c r="NOS19" s="56"/>
      <c r="NOT19" s="54" t="s">
        <v>247</v>
      </c>
      <c r="NOU19" s="57">
        <f t="shared" ref="NOU19:NQA19" si="933">NOW19</f>
        <v>300000</v>
      </c>
      <c r="NOV19" s="58"/>
      <c r="NOW19" s="57">
        <v>300000</v>
      </c>
      <c r="NOX19" s="57">
        <f t="shared" ref="NOX19:NQD19" si="934">NOW19</f>
        <v>300000</v>
      </c>
      <c r="NOY19" s="57"/>
      <c r="NOZ19" s="57">
        <f t="shared" ref="NOZ19:NQF19" si="935">NPA19+NPB19</f>
        <v>75000</v>
      </c>
      <c r="NPA19" s="57"/>
      <c r="NPB19" s="57">
        <f t="shared" ref="NPB19:NQH19" si="936">NOU19*0.25</f>
        <v>75000</v>
      </c>
      <c r="NPC19" s="57">
        <f t="shared" ref="NPC19:NQI19" si="937">NPB19*90%</f>
        <v>67500</v>
      </c>
      <c r="NPD19" s="57">
        <f t="shared" ref="NPD19:NQJ19" si="938">NPB19*10%</f>
        <v>7500</v>
      </c>
      <c r="NPE19" s="56"/>
      <c r="NPF19" s="56"/>
      <c r="NPG19" s="56"/>
      <c r="NPH19" s="56"/>
      <c r="NPI19" s="61">
        <v>9</v>
      </c>
      <c r="NPJ19" s="63" t="s">
        <v>141</v>
      </c>
      <c r="NPK19" s="55"/>
      <c r="NPL19" s="55"/>
      <c r="NPM19" s="56"/>
      <c r="NPN19" s="56"/>
      <c r="NPO19" s="56"/>
      <c r="NPP19" s="56"/>
      <c r="NPQ19" s="56"/>
      <c r="NPR19" s="56"/>
      <c r="NPS19" s="56"/>
      <c r="NPT19" s="56"/>
      <c r="NPU19" s="56"/>
      <c r="NPV19" s="56"/>
      <c r="NPW19" s="56"/>
      <c r="NPX19" s="56"/>
      <c r="NPY19" s="56"/>
      <c r="NPZ19" s="54" t="s">
        <v>247</v>
      </c>
      <c r="NQA19" s="57">
        <f t="shared" si="933"/>
        <v>300000</v>
      </c>
      <c r="NQB19" s="58"/>
      <c r="NQC19" s="57">
        <v>300000</v>
      </c>
      <c r="NQD19" s="57">
        <f t="shared" si="934"/>
        <v>300000</v>
      </c>
      <c r="NQE19" s="57"/>
      <c r="NQF19" s="57">
        <f t="shared" si="935"/>
        <v>75000</v>
      </c>
      <c r="NQG19" s="57"/>
      <c r="NQH19" s="57">
        <f t="shared" si="936"/>
        <v>75000</v>
      </c>
      <c r="NQI19" s="57">
        <f t="shared" si="937"/>
        <v>67500</v>
      </c>
      <c r="NQJ19" s="57">
        <f t="shared" si="938"/>
        <v>7500</v>
      </c>
      <c r="NQK19" s="56"/>
      <c r="NQL19" s="56"/>
      <c r="NQM19" s="56"/>
      <c r="NQN19" s="56"/>
      <c r="NQO19" s="61">
        <v>9</v>
      </c>
      <c r="NQP19" s="63" t="s">
        <v>141</v>
      </c>
      <c r="NQQ19" s="55"/>
      <c r="NQR19" s="55"/>
      <c r="NQS19" s="56"/>
      <c r="NQT19" s="56"/>
      <c r="NQU19" s="56"/>
      <c r="NQV19" s="56"/>
      <c r="NQW19" s="56"/>
      <c r="NQX19" s="56"/>
      <c r="NQY19" s="56"/>
      <c r="NQZ19" s="56"/>
      <c r="NRA19" s="56"/>
      <c r="NRB19" s="56"/>
      <c r="NRC19" s="56"/>
      <c r="NRD19" s="56"/>
      <c r="NRE19" s="56"/>
      <c r="NRF19" s="54" t="s">
        <v>247</v>
      </c>
      <c r="NRG19" s="57">
        <f t="shared" ref="NRG19:NSM19" si="939">NRI19</f>
        <v>300000</v>
      </c>
      <c r="NRH19" s="58"/>
      <c r="NRI19" s="57">
        <v>300000</v>
      </c>
      <c r="NRJ19" s="57">
        <f t="shared" ref="NRJ19:NSP19" si="940">NRI19</f>
        <v>300000</v>
      </c>
      <c r="NRK19" s="57"/>
      <c r="NRL19" s="57">
        <f t="shared" ref="NRL19:NSR19" si="941">NRM19+NRN19</f>
        <v>75000</v>
      </c>
      <c r="NRM19" s="57"/>
      <c r="NRN19" s="57">
        <f t="shared" ref="NRN19:NST19" si="942">NRG19*0.25</f>
        <v>75000</v>
      </c>
      <c r="NRO19" s="57">
        <f t="shared" ref="NRO19:NSU19" si="943">NRN19*90%</f>
        <v>67500</v>
      </c>
      <c r="NRP19" s="57">
        <f t="shared" ref="NRP19:NSV19" si="944">NRN19*10%</f>
        <v>7500</v>
      </c>
      <c r="NRQ19" s="56"/>
      <c r="NRR19" s="56"/>
      <c r="NRS19" s="56"/>
      <c r="NRT19" s="56"/>
      <c r="NRU19" s="61">
        <v>9</v>
      </c>
      <c r="NRV19" s="63" t="s">
        <v>141</v>
      </c>
      <c r="NRW19" s="55"/>
      <c r="NRX19" s="55"/>
      <c r="NRY19" s="56"/>
      <c r="NRZ19" s="56"/>
      <c r="NSA19" s="56"/>
      <c r="NSB19" s="56"/>
      <c r="NSC19" s="56"/>
      <c r="NSD19" s="56"/>
      <c r="NSE19" s="56"/>
      <c r="NSF19" s="56"/>
      <c r="NSG19" s="56"/>
      <c r="NSH19" s="56"/>
      <c r="NSI19" s="56"/>
      <c r="NSJ19" s="56"/>
      <c r="NSK19" s="56"/>
      <c r="NSL19" s="54" t="s">
        <v>247</v>
      </c>
      <c r="NSM19" s="57">
        <f t="shared" si="939"/>
        <v>300000</v>
      </c>
      <c r="NSN19" s="58"/>
      <c r="NSO19" s="57">
        <v>300000</v>
      </c>
      <c r="NSP19" s="57">
        <f t="shared" si="940"/>
        <v>300000</v>
      </c>
      <c r="NSQ19" s="57"/>
      <c r="NSR19" s="57">
        <f t="shared" si="941"/>
        <v>75000</v>
      </c>
      <c r="NSS19" s="57"/>
      <c r="NST19" s="57">
        <f t="shared" si="942"/>
        <v>75000</v>
      </c>
      <c r="NSU19" s="57">
        <f t="shared" si="943"/>
        <v>67500</v>
      </c>
      <c r="NSV19" s="57">
        <f t="shared" si="944"/>
        <v>7500</v>
      </c>
      <c r="NSW19" s="56"/>
      <c r="NSX19" s="56"/>
      <c r="NSY19" s="56"/>
      <c r="NSZ19" s="56"/>
      <c r="NTA19" s="61">
        <v>9</v>
      </c>
      <c r="NTB19" s="63" t="s">
        <v>141</v>
      </c>
      <c r="NTC19" s="55"/>
      <c r="NTD19" s="55"/>
      <c r="NTE19" s="56"/>
      <c r="NTF19" s="56"/>
      <c r="NTG19" s="56"/>
      <c r="NTH19" s="56"/>
      <c r="NTI19" s="56"/>
      <c r="NTJ19" s="56"/>
      <c r="NTK19" s="56"/>
      <c r="NTL19" s="56"/>
      <c r="NTM19" s="56"/>
      <c r="NTN19" s="56"/>
      <c r="NTO19" s="56"/>
      <c r="NTP19" s="56"/>
      <c r="NTQ19" s="56"/>
      <c r="NTR19" s="54" t="s">
        <v>247</v>
      </c>
      <c r="NTS19" s="57">
        <f t="shared" ref="NTS19:NUY19" si="945">NTU19</f>
        <v>300000</v>
      </c>
      <c r="NTT19" s="58"/>
      <c r="NTU19" s="57">
        <v>300000</v>
      </c>
      <c r="NTV19" s="57">
        <f t="shared" ref="NTV19:NVB19" si="946">NTU19</f>
        <v>300000</v>
      </c>
      <c r="NTW19" s="57"/>
      <c r="NTX19" s="57">
        <f t="shared" ref="NTX19:NVD19" si="947">NTY19+NTZ19</f>
        <v>75000</v>
      </c>
      <c r="NTY19" s="57"/>
      <c r="NTZ19" s="57">
        <f t="shared" ref="NTZ19:NVF19" si="948">NTS19*0.25</f>
        <v>75000</v>
      </c>
      <c r="NUA19" s="57">
        <f t="shared" ref="NUA19:NVG19" si="949">NTZ19*90%</f>
        <v>67500</v>
      </c>
      <c r="NUB19" s="57">
        <f t="shared" ref="NUB19:NVH19" si="950">NTZ19*10%</f>
        <v>7500</v>
      </c>
      <c r="NUC19" s="56"/>
      <c r="NUD19" s="56"/>
      <c r="NUE19" s="56"/>
      <c r="NUF19" s="56"/>
      <c r="NUG19" s="61">
        <v>9</v>
      </c>
      <c r="NUH19" s="63" t="s">
        <v>141</v>
      </c>
      <c r="NUI19" s="55"/>
      <c r="NUJ19" s="55"/>
      <c r="NUK19" s="56"/>
      <c r="NUL19" s="56"/>
      <c r="NUM19" s="56"/>
      <c r="NUN19" s="56"/>
      <c r="NUO19" s="56"/>
      <c r="NUP19" s="56"/>
      <c r="NUQ19" s="56"/>
      <c r="NUR19" s="56"/>
      <c r="NUS19" s="56"/>
      <c r="NUT19" s="56"/>
      <c r="NUU19" s="56"/>
      <c r="NUV19" s="56"/>
      <c r="NUW19" s="56"/>
      <c r="NUX19" s="54" t="s">
        <v>247</v>
      </c>
      <c r="NUY19" s="57">
        <f t="shared" si="945"/>
        <v>300000</v>
      </c>
      <c r="NUZ19" s="58"/>
      <c r="NVA19" s="57">
        <v>300000</v>
      </c>
      <c r="NVB19" s="57">
        <f t="shared" si="946"/>
        <v>300000</v>
      </c>
      <c r="NVC19" s="57"/>
      <c r="NVD19" s="57">
        <f t="shared" si="947"/>
        <v>75000</v>
      </c>
      <c r="NVE19" s="57"/>
      <c r="NVF19" s="57">
        <f t="shared" si="948"/>
        <v>75000</v>
      </c>
      <c r="NVG19" s="57">
        <f t="shared" si="949"/>
        <v>67500</v>
      </c>
      <c r="NVH19" s="57">
        <f t="shared" si="950"/>
        <v>7500</v>
      </c>
      <c r="NVI19" s="56"/>
      <c r="NVJ19" s="56"/>
      <c r="NVK19" s="56"/>
      <c r="NVL19" s="56"/>
      <c r="NVM19" s="61">
        <v>9</v>
      </c>
      <c r="NVN19" s="63" t="s">
        <v>141</v>
      </c>
      <c r="NVO19" s="55"/>
      <c r="NVP19" s="55"/>
      <c r="NVQ19" s="56"/>
      <c r="NVR19" s="56"/>
      <c r="NVS19" s="56"/>
      <c r="NVT19" s="56"/>
      <c r="NVU19" s="56"/>
      <c r="NVV19" s="56"/>
      <c r="NVW19" s="56"/>
      <c r="NVX19" s="56"/>
      <c r="NVY19" s="56"/>
      <c r="NVZ19" s="56"/>
      <c r="NWA19" s="56"/>
      <c r="NWB19" s="56"/>
      <c r="NWC19" s="56"/>
      <c r="NWD19" s="54" t="s">
        <v>247</v>
      </c>
      <c r="NWE19" s="57">
        <f t="shared" ref="NWE19:NXK19" si="951">NWG19</f>
        <v>300000</v>
      </c>
      <c r="NWF19" s="58"/>
      <c r="NWG19" s="57">
        <v>300000</v>
      </c>
      <c r="NWH19" s="57">
        <f t="shared" ref="NWH19:NXN19" si="952">NWG19</f>
        <v>300000</v>
      </c>
      <c r="NWI19" s="57"/>
      <c r="NWJ19" s="57">
        <f t="shared" ref="NWJ19:NXP19" si="953">NWK19+NWL19</f>
        <v>75000</v>
      </c>
      <c r="NWK19" s="57"/>
      <c r="NWL19" s="57">
        <f t="shared" ref="NWL19:NXR19" si="954">NWE19*0.25</f>
        <v>75000</v>
      </c>
      <c r="NWM19" s="57">
        <f t="shared" ref="NWM19:NXS19" si="955">NWL19*90%</f>
        <v>67500</v>
      </c>
      <c r="NWN19" s="57">
        <f t="shared" ref="NWN19:NXT19" si="956">NWL19*10%</f>
        <v>7500</v>
      </c>
      <c r="NWO19" s="56"/>
      <c r="NWP19" s="56"/>
      <c r="NWQ19" s="56"/>
      <c r="NWR19" s="56"/>
      <c r="NWS19" s="61">
        <v>9</v>
      </c>
      <c r="NWT19" s="63" t="s">
        <v>141</v>
      </c>
      <c r="NWU19" s="55"/>
      <c r="NWV19" s="55"/>
      <c r="NWW19" s="56"/>
      <c r="NWX19" s="56"/>
      <c r="NWY19" s="56"/>
      <c r="NWZ19" s="56"/>
      <c r="NXA19" s="56"/>
      <c r="NXB19" s="56"/>
      <c r="NXC19" s="56"/>
      <c r="NXD19" s="56"/>
      <c r="NXE19" s="56"/>
      <c r="NXF19" s="56"/>
      <c r="NXG19" s="56"/>
      <c r="NXH19" s="56"/>
      <c r="NXI19" s="56"/>
      <c r="NXJ19" s="54" t="s">
        <v>247</v>
      </c>
      <c r="NXK19" s="57">
        <f t="shared" si="951"/>
        <v>300000</v>
      </c>
      <c r="NXL19" s="58"/>
      <c r="NXM19" s="57">
        <v>300000</v>
      </c>
      <c r="NXN19" s="57">
        <f t="shared" si="952"/>
        <v>300000</v>
      </c>
      <c r="NXO19" s="57"/>
      <c r="NXP19" s="57">
        <f t="shared" si="953"/>
        <v>75000</v>
      </c>
      <c r="NXQ19" s="57"/>
      <c r="NXR19" s="57">
        <f t="shared" si="954"/>
        <v>75000</v>
      </c>
      <c r="NXS19" s="57">
        <f t="shared" si="955"/>
        <v>67500</v>
      </c>
      <c r="NXT19" s="57">
        <f t="shared" si="956"/>
        <v>7500</v>
      </c>
      <c r="NXU19" s="56"/>
      <c r="NXV19" s="56"/>
      <c r="NXW19" s="56"/>
      <c r="NXX19" s="56"/>
      <c r="NXY19" s="61">
        <v>9</v>
      </c>
      <c r="NXZ19" s="63" t="s">
        <v>141</v>
      </c>
      <c r="NYA19" s="55"/>
      <c r="NYB19" s="55"/>
      <c r="NYC19" s="56"/>
      <c r="NYD19" s="56"/>
      <c r="NYE19" s="56"/>
      <c r="NYF19" s="56"/>
      <c r="NYG19" s="56"/>
      <c r="NYH19" s="56"/>
      <c r="NYI19" s="56"/>
      <c r="NYJ19" s="56"/>
      <c r="NYK19" s="56"/>
      <c r="NYL19" s="56"/>
      <c r="NYM19" s="56"/>
      <c r="NYN19" s="56"/>
      <c r="NYO19" s="56"/>
      <c r="NYP19" s="54" t="s">
        <v>247</v>
      </c>
      <c r="NYQ19" s="57">
        <f t="shared" ref="NYQ19:NZW19" si="957">NYS19</f>
        <v>300000</v>
      </c>
      <c r="NYR19" s="58"/>
      <c r="NYS19" s="57">
        <v>300000</v>
      </c>
      <c r="NYT19" s="57">
        <f t="shared" ref="NYT19:NZZ19" si="958">NYS19</f>
        <v>300000</v>
      </c>
      <c r="NYU19" s="57"/>
      <c r="NYV19" s="57">
        <f t="shared" ref="NYV19:OAB19" si="959">NYW19+NYX19</f>
        <v>75000</v>
      </c>
      <c r="NYW19" s="57"/>
      <c r="NYX19" s="57">
        <f t="shared" ref="NYX19:OAD19" si="960">NYQ19*0.25</f>
        <v>75000</v>
      </c>
      <c r="NYY19" s="57">
        <f t="shared" ref="NYY19:OAE19" si="961">NYX19*90%</f>
        <v>67500</v>
      </c>
      <c r="NYZ19" s="57">
        <f t="shared" ref="NYZ19:OAF19" si="962">NYX19*10%</f>
        <v>7500</v>
      </c>
      <c r="NZA19" s="56"/>
      <c r="NZB19" s="56"/>
      <c r="NZC19" s="56"/>
      <c r="NZD19" s="56"/>
      <c r="NZE19" s="61">
        <v>9</v>
      </c>
      <c r="NZF19" s="63" t="s">
        <v>141</v>
      </c>
      <c r="NZG19" s="55"/>
      <c r="NZH19" s="55"/>
      <c r="NZI19" s="56"/>
      <c r="NZJ19" s="56"/>
      <c r="NZK19" s="56"/>
      <c r="NZL19" s="56"/>
      <c r="NZM19" s="56"/>
      <c r="NZN19" s="56"/>
      <c r="NZO19" s="56"/>
      <c r="NZP19" s="56"/>
      <c r="NZQ19" s="56"/>
      <c r="NZR19" s="56"/>
      <c r="NZS19" s="56"/>
      <c r="NZT19" s="56"/>
      <c r="NZU19" s="56"/>
      <c r="NZV19" s="54" t="s">
        <v>247</v>
      </c>
      <c r="NZW19" s="57">
        <f t="shared" si="957"/>
        <v>300000</v>
      </c>
      <c r="NZX19" s="58"/>
      <c r="NZY19" s="57">
        <v>300000</v>
      </c>
      <c r="NZZ19" s="57">
        <f t="shared" si="958"/>
        <v>300000</v>
      </c>
      <c r="OAA19" s="57"/>
      <c r="OAB19" s="57">
        <f t="shared" si="959"/>
        <v>75000</v>
      </c>
      <c r="OAC19" s="57"/>
      <c r="OAD19" s="57">
        <f t="shared" si="960"/>
        <v>75000</v>
      </c>
      <c r="OAE19" s="57">
        <f t="shared" si="961"/>
        <v>67500</v>
      </c>
      <c r="OAF19" s="57">
        <f t="shared" si="962"/>
        <v>7500</v>
      </c>
      <c r="OAG19" s="56"/>
      <c r="OAH19" s="56"/>
      <c r="OAI19" s="56"/>
      <c r="OAJ19" s="56"/>
      <c r="OAK19" s="61">
        <v>9</v>
      </c>
      <c r="OAL19" s="63" t="s">
        <v>141</v>
      </c>
      <c r="OAM19" s="55"/>
      <c r="OAN19" s="55"/>
      <c r="OAO19" s="56"/>
      <c r="OAP19" s="56"/>
      <c r="OAQ19" s="56"/>
      <c r="OAR19" s="56"/>
      <c r="OAS19" s="56"/>
      <c r="OAT19" s="56"/>
      <c r="OAU19" s="56"/>
      <c r="OAV19" s="56"/>
      <c r="OAW19" s="56"/>
      <c r="OAX19" s="56"/>
      <c r="OAY19" s="56"/>
      <c r="OAZ19" s="56"/>
      <c r="OBA19" s="56"/>
      <c r="OBB19" s="54" t="s">
        <v>247</v>
      </c>
      <c r="OBC19" s="57">
        <f t="shared" ref="OBC19:OCI19" si="963">OBE19</f>
        <v>300000</v>
      </c>
      <c r="OBD19" s="58"/>
      <c r="OBE19" s="57">
        <v>300000</v>
      </c>
      <c r="OBF19" s="57">
        <f t="shared" ref="OBF19:OCL19" si="964">OBE19</f>
        <v>300000</v>
      </c>
      <c r="OBG19" s="57"/>
      <c r="OBH19" s="57">
        <f t="shared" ref="OBH19:OCN19" si="965">OBI19+OBJ19</f>
        <v>75000</v>
      </c>
      <c r="OBI19" s="57"/>
      <c r="OBJ19" s="57">
        <f t="shared" ref="OBJ19:OCP19" si="966">OBC19*0.25</f>
        <v>75000</v>
      </c>
      <c r="OBK19" s="57">
        <f t="shared" ref="OBK19:OCQ19" si="967">OBJ19*90%</f>
        <v>67500</v>
      </c>
      <c r="OBL19" s="57">
        <f t="shared" ref="OBL19:OCR19" si="968">OBJ19*10%</f>
        <v>7500</v>
      </c>
      <c r="OBM19" s="56"/>
      <c r="OBN19" s="56"/>
      <c r="OBO19" s="56"/>
      <c r="OBP19" s="56"/>
      <c r="OBQ19" s="61">
        <v>9</v>
      </c>
      <c r="OBR19" s="63" t="s">
        <v>141</v>
      </c>
      <c r="OBS19" s="55"/>
      <c r="OBT19" s="55"/>
      <c r="OBU19" s="56"/>
      <c r="OBV19" s="56"/>
      <c r="OBW19" s="56"/>
      <c r="OBX19" s="56"/>
      <c r="OBY19" s="56"/>
      <c r="OBZ19" s="56"/>
      <c r="OCA19" s="56"/>
      <c r="OCB19" s="56"/>
      <c r="OCC19" s="56"/>
      <c r="OCD19" s="56"/>
      <c r="OCE19" s="56"/>
      <c r="OCF19" s="56"/>
      <c r="OCG19" s="56"/>
      <c r="OCH19" s="54" t="s">
        <v>247</v>
      </c>
      <c r="OCI19" s="57">
        <f t="shared" si="963"/>
        <v>300000</v>
      </c>
      <c r="OCJ19" s="58"/>
      <c r="OCK19" s="57">
        <v>300000</v>
      </c>
      <c r="OCL19" s="57">
        <f t="shared" si="964"/>
        <v>300000</v>
      </c>
      <c r="OCM19" s="57"/>
      <c r="OCN19" s="57">
        <f t="shared" si="965"/>
        <v>75000</v>
      </c>
      <c r="OCO19" s="57"/>
      <c r="OCP19" s="57">
        <f t="shared" si="966"/>
        <v>75000</v>
      </c>
      <c r="OCQ19" s="57">
        <f t="shared" si="967"/>
        <v>67500</v>
      </c>
      <c r="OCR19" s="57">
        <f t="shared" si="968"/>
        <v>7500</v>
      </c>
      <c r="OCS19" s="56"/>
      <c r="OCT19" s="56"/>
      <c r="OCU19" s="56"/>
      <c r="OCV19" s="56"/>
      <c r="OCW19" s="61">
        <v>9</v>
      </c>
      <c r="OCX19" s="63" t="s">
        <v>141</v>
      </c>
      <c r="OCY19" s="55"/>
      <c r="OCZ19" s="55"/>
      <c r="ODA19" s="56"/>
      <c r="ODB19" s="56"/>
      <c r="ODC19" s="56"/>
      <c r="ODD19" s="56"/>
      <c r="ODE19" s="56"/>
      <c r="ODF19" s="56"/>
      <c r="ODG19" s="56"/>
      <c r="ODH19" s="56"/>
      <c r="ODI19" s="56"/>
      <c r="ODJ19" s="56"/>
      <c r="ODK19" s="56"/>
      <c r="ODL19" s="56"/>
      <c r="ODM19" s="56"/>
      <c r="ODN19" s="54" t="s">
        <v>247</v>
      </c>
      <c r="ODO19" s="57">
        <f t="shared" ref="ODO19:OEU19" si="969">ODQ19</f>
        <v>300000</v>
      </c>
      <c r="ODP19" s="58"/>
      <c r="ODQ19" s="57">
        <v>300000</v>
      </c>
      <c r="ODR19" s="57">
        <f t="shared" ref="ODR19:OEX19" si="970">ODQ19</f>
        <v>300000</v>
      </c>
      <c r="ODS19" s="57"/>
      <c r="ODT19" s="57">
        <f t="shared" ref="ODT19:OEZ19" si="971">ODU19+ODV19</f>
        <v>75000</v>
      </c>
      <c r="ODU19" s="57"/>
      <c r="ODV19" s="57">
        <f t="shared" ref="ODV19:OFB19" si="972">ODO19*0.25</f>
        <v>75000</v>
      </c>
      <c r="ODW19" s="57">
        <f t="shared" ref="ODW19:OFC19" si="973">ODV19*90%</f>
        <v>67500</v>
      </c>
      <c r="ODX19" s="57">
        <f t="shared" ref="ODX19:OFD19" si="974">ODV19*10%</f>
        <v>7500</v>
      </c>
      <c r="ODY19" s="56"/>
      <c r="ODZ19" s="56"/>
      <c r="OEA19" s="56"/>
      <c r="OEB19" s="56"/>
      <c r="OEC19" s="61">
        <v>9</v>
      </c>
      <c r="OED19" s="63" t="s">
        <v>141</v>
      </c>
      <c r="OEE19" s="55"/>
      <c r="OEF19" s="55"/>
      <c r="OEG19" s="56"/>
      <c r="OEH19" s="56"/>
      <c r="OEI19" s="56"/>
      <c r="OEJ19" s="56"/>
      <c r="OEK19" s="56"/>
      <c r="OEL19" s="56"/>
      <c r="OEM19" s="56"/>
      <c r="OEN19" s="56"/>
      <c r="OEO19" s="56"/>
      <c r="OEP19" s="56"/>
      <c r="OEQ19" s="56"/>
      <c r="OER19" s="56"/>
      <c r="OES19" s="56"/>
      <c r="OET19" s="54" t="s">
        <v>247</v>
      </c>
      <c r="OEU19" s="57">
        <f t="shared" si="969"/>
        <v>300000</v>
      </c>
      <c r="OEV19" s="58"/>
      <c r="OEW19" s="57">
        <v>300000</v>
      </c>
      <c r="OEX19" s="57">
        <f t="shared" si="970"/>
        <v>300000</v>
      </c>
      <c r="OEY19" s="57"/>
      <c r="OEZ19" s="57">
        <f t="shared" si="971"/>
        <v>75000</v>
      </c>
      <c r="OFA19" s="57"/>
      <c r="OFB19" s="57">
        <f t="shared" si="972"/>
        <v>75000</v>
      </c>
      <c r="OFC19" s="57">
        <f t="shared" si="973"/>
        <v>67500</v>
      </c>
      <c r="OFD19" s="57">
        <f t="shared" si="974"/>
        <v>7500</v>
      </c>
      <c r="OFE19" s="56"/>
      <c r="OFF19" s="56"/>
      <c r="OFG19" s="56"/>
      <c r="OFH19" s="56"/>
      <c r="OFI19" s="61">
        <v>9</v>
      </c>
      <c r="OFJ19" s="63" t="s">
        <v>141</v>
      </c>
      <c r="OFK19" s="55"/>
      <c r="OFL19" s="55"/>
      <c r="OFM19" s="56"/>
      <c r="OFN19" s="56"/>
      <c r="OFO19" s="56"/>
      <c r="OFP19" s="56"/>
      <c r="OFQ19" s="56"/>
      <c r="OFR19" s="56"/>
      <c r="OFS19" s="56"/>
      <c r="OFT19" s="56"/>
      <c r="OFU19" s="56"/>
      <c r="OFV19" s="56"/>
      <c r="OFW19" s="56"/>
      <c r="OFX19" s="56"/>
      <c r="OFY19" s="56"/>
      <c r="OFZ19" s="54" t="s">
        <v>247</v>
      </c>
      <c r="OGA19" s="57">
        <f t="shared" ref="OGA19:OHG19" si="975">OGC19</f>
        <v>300000</v>
      </c>
      <c r="OGB19" s="58"/>
      <c r="OGC19" s="57">
        <v>300000</v>
      </c>
      <c r="OGD19" s="57">
        <f t="shared" ref="OGD19:OHJ19" si="976">OGC19</f>
        <v>300000</v>
      </c>
      <c r="OGE19" s="57"/>
      <c r="OGF19" s="57">
        <f t="shared" ref="OGF19:OHL19" si="977">OGG19+OGH19</f>
        <v>75000</v>
      </c>
      <c r="OGG19" s="57"/>
      <c r="OGH19" s="57">
        <f t="shared" ref="OGH19:OHN19" si="978">OGA19*0.25</f>
        <v>75000</v>
      </c>
      <c r="OGI19" s="57">
        <f t="shared" ref="OGI19:OHO19" si="979">OGH19*90%</f>
        <v>67500</v>
      </c>
      <c r="OGJ19" s="57">
        <f t="shared" ref="OGJ19:OHP19" si="980">OGH19*10%</f>
        <v>7500</v>
      </c>
      <c r="OGK19" s="56"/>
      <c r="OGL19" s="56"/>
      <c r="OGM19" s="56"/>
      <c r="OGN19" s="56"/>
      <c r="OGO19" s="61">
        <v>9</v>
      </c>
      <c r="OGP19" s="63" t="s">
        <v>141</v>
      </c>
      <c r="OGQ19" s="55"/>
      <c r="OGR19" s="55"/>
      <c r="OGS19" s="56"/>
      <c r="OGT19" s="56"/>
      <c r="OGU19" s="56"/>
      <c r="OGV19" s="56"/>
      <c r="OGW19" s="56"/>
      <c r="OGX19" s="56"/>
      <c r="OGY19" s="56"/>
      <c r="OGZ19" s="56"/>
      <c r="OHA19" s="56"/>
      <c r="OHB19" s="56"/>
      <c r="OHC19" s="56"/>
      <c r="OHD19" s="56"/>
      <c r="OHE19" s="56"/>
      <c r="OHF19" s="54" t="s">
        <v>247</v>
      </c>
      <c r="OHG19" s="57">
        <f t="shared" si="975"/>
        <v>300000</v>
      </c>
      <c r="OHH19" s="58"/>
      <c r="OHI19" s="57">
        <v>300000</v>
      </c>
      <c r="OHJ19" s="57">
        <f t="shared" si="976"/>
        <v>300000</v>
      </c>
      <c r="OHK19" s="57"/>
      <c r="OHL19" s="57">
        <f t="shared" si="977"/>
        <v>75000</v>
      </c>
      <c r="OHM19" s="57"/>
      <c r="OHN19" s="57">
        <f t="shared" si="978"/>
        <v>75000</v>
      </c>
      <c r="OHO19" s="57">
        <f t="shared" si="979"/>
        <v>67500</v>
      </c>
      <c r="OHP19" s="57">
        <f t="shared" si="980"/>
        <v>7500</v>
      </c>
      <c r="OHQ19" s="56"/>
      <c r="OHR19" s="56"/>
      <c r="OHS19" s="56"/>
      <c r="OHT19" s="56"/>
      <c r="OHU19" s="61">
        <v>9</v>
      </c>
      <c r="OHV19" s="63" t="s">
        <v>141</v>
      </c>
      <c r="OHW19" s="55"/>
      <c r="OHX19" s="55"/>
      <c r="OHY19" s="56"/>
      <c r="OHZ19" s="56"/>
      <c r="OIA19" s="56"/>
      <c r="OIB19" s="56"/>
      <c r="OIC19" s="56"/>
      <c r="OID19" s="56"/>
      <c r="OIE19" s="56"/>
      <c r="OIF19" s="56"/>
      <c r="OIG19" s="56"/>
      <c r="OIH19" s="56"/>
      <c r="OII19" s="56"/>
      <c r="OIJ19" s="56"/>
      <c r="OIK19" s="56"/>
      <c r="OIL19" s="54" t="s">
        <v>247</v>
      </c>
      <c r="OIM19" s="57">
        <f t="shared" ref="OIM19:OJS19" si="981">OIO19</f>
        <v>300000</v>
      </c>
      <c r="OIN19" s="58"/>
      <c r="OIO19" s="57">
        <v>300000</v>
      </c>
      <c r="OIP19" s="57">
        <f t="shared" ref="OIP19:OJV19" si="982">OIO19</f>
        <v>300000</v>
      </c>
      <c r="OIQ19" s="57"/>
      <c r="OIR19" s="57">
        <f t="shared" ref="OIR19:OJX19" si="983">OIS19+OIT19</f>
        <v>75000</v>
      </c>
      <c r="OIS19" s="57"/>
      <c r="OIT19" s="57">
        <f t="shared" ref="OIT19:OJZ19" si="984">OIM19*0.25</f>
        <v>75000</v>
      </c>
      <c r="OIU19" s="57">
        <f t="shared" ref="OIU19:OKA19" si="985">OIT19*90%</f>
        <v>67500</v>
      </c>
      <c r="OIV19" s="57">
        <f t="shared" ref="OIV19:OKB19" si="986">OIT19*10%</f>
        <v>7500</v>
      </c>
      <c r="OIW19" s="56"/>
      <c r="OIX19" s="56"/>
      <c r="OIY19" s="56"/>
      <c r="OIZ19" s="56"/>
      <c r="OJA19" s="61">
        <v>9</v>
      </c>
      <c r="OJB19" s="63" t="s">
        <v>141</v>
      </c>
      <c r="OJC19" s="55"/>
      <c r="OJD19" s="55"/>
      <c r="OJE19" s="56"/>
      <c r="OJF19" s="56"/>
      <c r="OJG19" s="56"/>
      <c r="OJH19" s="56"/>
      <c r="OJI19" s="56"/>
      <c r="OJJ19" s="56"/>
      <c r="OJK19" s="56"/>
      <c r="OJL19" s="56"/>
      <c r="OJM19" s="56"/>
      <c r="OJN19" s="56"/>
      <c r="OJO19" s="56"/>
      <c r="OJP19" s="56"/>
      <c r="OJQ19" s="56"/>
      <c r="OJR19" s="54" t="s">
        <v>247</v>
      </c>
      <c r="OJS19" s="57">
        <f t="shared" si="981"/>
        <v>300000</v>
      </c>
      <c r="OJT19" s="58"/>
      <c r="OJU19" s="57">
        <v>300000</v>
      </c>
      <c r="OJV19" s="57">
        <f t="shared" si="982"/>
        <v>300000</v>
      </c>
      <c r="OJW19" s="57"/>
      <c r="OJX19" s="57">
        <f t="shared" si="983"/>
        <v>75000</v>
      </c>
      <c r="OJY19" s="57"/>
      <c r="OJZ19" s="57">
        <f t="shared" si="984"/>
        <v>75000</v>
      </c>
      <c r="OKA19" s="57">
        <f t="shared" si="985"/>
        <v>67500</v>
      </c>
      <c r="OKB19" s="57">
        <f t="shared" si="986"/>
        <v>7500</v>
      </c>
      <c r="OKC19" s="56"/>
      <c r="OKD19" s="56"/>
      <c r="OKE19" s="56"/>
      <c r="OKF19" s="56"/>
      <c r="OKG19" s="61">
        <v>9</v>
      </c>
      <c r="OKH19" s="63" t="s">
        <v>141</v>
      </c>
      <c r="OKI19" s="55"/>
      <c r="OKJ19" s="55"/>
      <c r="OKK19" s="56"/>
      <c r="OKL19" s="56"/>
      <c r="OKM19" s="56"/>
      <c r="OKN19" s="56"/>
      <c r="OKO19" s="56"/>
      <c r="OKP19" s="56"/>
      <c r="OKQ19" s="56"/>
      <c r="OKR19" s="56"/>
      <c r="OKS19" s="56"/>
      <c r="OKT19" s="56"/>
      <c r="OKU19" s="56"/>
      <c r="OKV19" s="56"/>
      <c r="OKW19" s="56"/>
      <c r="OKX19" s="54" t="s">
        <v>247</v>
      </c>
      <c r="OKY19" s="57">
        <f t="shared" ref="OKY19:OME19" si="987">OLA19</f>
        <v>300000</v>
      </c>
      <c r="OKZ19" s="58"/>
      <c r="OLA19" s="57">
        <v>300000</v>
      </c>
      <c r="OLB19" s="57">
        <f t="shared" ref="OLB19:OMH19" si="988">OLA19</f>
        <v>300000</v>
      </c>
      <c r="OLC19" s="57"/>
      <c r="OLD19" s="57">
        <f t="shared" ref="OLD19:OMJ19" si="989">OLE19+OLF19</f>
        <v>75000</v>
      </c>
      <c r="OLE19" s="57"/>
      <c r="OLF19" s="57">
        <f t="shared" ref="OLF19:OML19" si="990">OKY19*0.25</f>
        <v>75000</v>
      </c>
      <c r="OLG19" s="57">
        <f t="shared" ref="OLG19:OMM19" si="991">OLF19*90%</f>
        <v>67500</v>
      </c>
      <c r="OLH19" s="57">
        <f t="shared" ref="OLH19:OMN19" si="992">OLF19*10%</f>
        <v>7500</v>
      </c>
      <c r="OLI19" s="56"/>
      <c r="OLJ19" s="56"/>
      <c r="OLK19" s="56"/>
      <c r="OLL19" s="56"/>
      <c r="OLM19" s="61">
        <v>9</v>
      </c>
      <c r="OLN19" s="63" t="s">
        <v>141</v>
      </c>
      <c r="OLO19" s="55"/>
      <c r="OLP19" s="55"/>
      <c r="OLQ19" s="56"/>
      <c r="OLR19" s="56"/>
      <c r="OLS19" s="56"/>
      <c r="OLT19" s="56"/>
      <c r="OLU19" s="56"/>
      <c r="OLV19" s="56"/>
      <c r="OLW19" s="56"/>
      <c r="OLX19" s="56"/>
      <c r="OLY19" s="56"/>
      <c r="OLZ19" s="56"/>
      <c r="OMA19" s="56"/>
      <c r="OMB19" s="56"/>
      <c r="OMC19" s="56"/>
      <c r="OMD19" s="54" t="s">
        <v>247</v>
      </c>
      <c r="OME19" s="57">
        <f t="shared" si="987"/>
        <v>300000</v>
      </c>
      <c r="OMF19" s="58"/>
      <c r="OMG19" s="57">
        <v>300000</v>
      </c>
      <c r="OMH19" s="57">
        <f t="shared" si="988"/>
        <v>300000</v>
      </c>
      <c r="OMI19" s="57"/>
      <c r="OMJ19" s="57">
        <f t="shared" si="989"/>
        <v>75000</v>
      </c>
      <c r="OMK19" s="57"/>
      <c r="OML19" s="57">
        <f t="shared" si="990"/>
        <v>75000</v>
      </c>
      <c r="OMM19" s="57">
        <f t="shared" si="991"/>
        <v>67500</v>
      </c>
      <c r="OMN19" s="57">
        <f t="shared" si="992"/>
        <v>7500</v>
      </c>
      <c r="OMO19" s="56"/>
      <c r="OMP19" s="56"/>
      <c r="OMQ19" s="56"/>
      <c r="OMR19" s="56"/>
      <c r="OMS19" s="61">
        <v>9</v>
      </c>
      <c r="OMT19" s="63" t="s">
        <v>141</v>
      </c>
      <c r="OMU19" s="55"/>
      <c r="OMV19" s="55"/>
      <c r="OMW19" s="56"/>
      <c r="OMX19" s="56"/>
      <c r="OMY19" s="56"/>
      <c r="OMZ19" s="56"/>
      <c r="ONA19" s="56"/>
      <c r="ONB19" s="56"/>
      <c r="ONC19" s="56"/>
      <c r="OND19" s="56"/>
      <c r="ONE19" s="56"/>
      <c r="ONF19" s="56"/>
      <c r="ONG19" s="56"/>
      <c r="ONH19" s="56"/>
      <c r="ONI19" s="56"/>
      <c r="ONJ19" s="54" t="s">
        <v>247</v>
      </c>
      <c r="ONK19" s="57">
        <f t="shared" ref="ONK19:OOQ19" si="993">ONM19</f>
        <v>300000</v>
      </c>
      <c r="ONL19" s="58"/>
      <c r="ONM19" s="57">
        <v>300000</v>
      </c>
      <c r="ONN19" s="57">
        <f t="shared" ref="ONN19:OOT19" si="994">ONM19</f>
        <v>300000</v>
      </c>
      <c r="ONO19" s="57"/>
      <c r="ONP19" s="57">
        <f t="shared" ref="ONP19:OOV19" si="995">ONQ19+ONR19</f>
        <v>75000</v>
      </c>
      <c r="ONQ19" s="57"/>
      <c r="ONR19" s="57">
        <f t="shared" ref="ONR19:OOX19" si="996">ONK19*0.25</f>
        <v>75000</v>
      </c>
      <c r="ONS19" s="57">
        <f t="shared" ref="ONS19:OOY19" si="997">ONR19*90%</f>
        <v>67500</v>
      </c>
      <c r="ONT19" s="57">
        <f t="shared" ref="ONT19:OOZ19" si="998">ONR19*10%</f>
        <v>7500</v>
      </c>
      <c r="ONU19" s="56"/>
      <c r="ONV19" s="56"/>
      <c r="ONW19" s="56"/>
      <c r="ONX19" s="56"/>
      <c r="ONY19" s="61">
        <v>9</v>
      </c>
      <c r="ONZ19" s="63" t="s">
        <v>141</v>
      </c>
      <c r="OOA19" s="55"/>
      <c r="OOB19" s="55"/>
      <c r="OOC19" s="56"/>
      <c r="OOD19" s="56"/>
      <c r="OOE19" s="56"/>
      <c r="OOF19" s="56"/>
      <c r="OOG19" s="56"/>
      <c r="OOH19" s="56"/>
      <c r="OOI19" s="56"/>
      <c r="OOJ19" s="56"/>
      <c r="OOK19" s="56"/>
      <c r="OOL19" s="56"/>
      <c r="OOM19" s="56"/>
      <c r="OON19" s="56"/>
      <c r="OOO19" s="56"/>
      <c r="OOP19" s="54" t="s">
        <v>247</v>
      </c>
      <c r="OOQ19" s="57">
        <f t="shared" si="993"/>
        <v>300000</v>
      </c>
      <c r="OOR19" s="58"/>
      <c r="OOS19" s="57">
        <v>300000</v>
      </c>
      <c r="OOT19" s="57">
        <f t="shared" si="994"/>
        <v>300000</v>
      </c>
      <c r="OOU19" s="57"/>
      <c r="OOV19" s="57">
        <f t="shared" si="995"/>
        <v>75000</v>
      </c>
      <c r="OOW19" s="57"/>
      <c r="OOX19" s="57">
        <f t="shared" si="996"/>
        <v>75000</v>
      </c>
      <c r="OOY19" s="57">
        <f t="shared" si="997"/>
        <v>67500</v>
      </c>
      <c r="OOZ19" s="57">
        <f t="shared" si="998"/>
        <v>7500</v>
      </c>
      <c r="OPA19" s="56"/>
      <c r="OPB19" s="56"/>
      <c r="OPC19" s="56"/>
      <c r="OPD19" s="56"/>
      <c r="OPE19" s="61">
        <v>9</v>
      </c>
      <c r="OPF19" s="63" t="s">
        <v>141</v>
      </c>
      <c r="OPG19" s="55"/>
      <c r="OPH19" s="55"/>
      <c r="OPI19" s="56"/>
      <c r="OPJ19" s="56"/>
      <c r="OPK19" s="56"/>
      <c r="OPL19" s="56"/>
      <c r="OPM19" s="56"/>
      <c r="OPN19" s="56"/>
      <c r="OPO19" s="56"/>
      <c r="OPP19" s="56"/>
      <c r="OPQ19" s="56"/>
      <c r="OPR19" s="56"/>
      <c r="OPS19" s="56"/>
      <c r="OPT19" s="56"/>
      <c r="OPU19" s="56"/>
      <c r="OPV19" s="54" t="s">
        <v>247</v>
      </c>
      <c r="OPW19" s="57">
        <f t="shared" ref="OPW19:ORC19" si="999">OPY19</f>
        <v>300000</v>
      </c>
      <c r="OPX19" s="58"/>
      <c r="OPY19" s="57">
        <v>300000</v>
      </c>
      <c r="OPZ19" s="57">
        <f t="shared" ref="OPZ19:ORF19" si="1000">OPY19</f>
        <v>300000</v>
      </c>
      <c r="OQA19" s="57"/>
      <c r="OQB19" s="57">
        <f t="shared" ref="OQB19:ORH19" si="1001">OQC19+OQD19</f>
        <v>75000</v>
      </c>
      <c r="OQC19" s="57"/>
      <c r="OQD19" s="57">
        <f t="shared" ref="OQD19:ORJ19" si="1002">OPW19*0.25</f>
        <v>75000</v>
      </c>
      <c r="OQE19" s="57">
        <f t="shared" ref="OQE19:ORK19" si="1003">OQD19*90%</f>
        <v>67500</v>
      </c>
      <c r="OQF19" s="57">
        <f t="shared" ref="OQF19:ORL19" si="1004">OQD19*10%</f>
        <v>7500</v>
      </c>
      <c r="OQG19" s="56"/>
      <c r="OQH19" s="56"/>
      <c r="OQI19" s="56"/>
      <c r="OQJ19" s="56"/>
      <c r="OQK19" s="61">
        <v>9</v>
      </c>
      <c r="OQL19" s="63" t="s">
        <v>141</v>
      </c>
      <c r="OQM19" s="55"/>
      <c r="OQN19" s="55"/>
      <c r="OQO19" s="56"/>
      <c r="OQP19" s="56"/>
      <c r="OQQ19" s="56"/>
      <c r="OQR19" s="56"/>
      <c r="OQS19" s="56"/>
      <c r="OQT19" s="56"/>
      <c r="OQU19" s="56"/>
      <c r="OQV19" s="56"/>
      <c r="OQW19" s="56"/>
      <c r="OQX19" s="56"/>
      <c r="OQY19" s="56"/>
      <c r="OQZ19" s="56"/>
      <c r="ORA19" s="56"/>
      <c r="ORB19" s="54" t="s">
        <v>247</v>
      </c>
      <c r="ORC19" s="57">
        <f t="shared" si="999"/>
        <v>300000</v>
      </c>
      <c r="ORD19" s="58"/>
      <c r="ORE19" s="57">
        <v>300000</v>
      </c>
      <c r="ORF19" s="57">
        <f t="shared" si="1000"/>
        <v>300000</v>
      </c>
      <c r="ORG19" s="57"/>
      <c r="ORH19" s="57">
        <f t="shared" si="1001"/>
        <v>75000</v>
      </c>
      <c r="ORI19" s="57"/>
      <c r="ORJ19" s="57">
        <f t="shared" si="1002"/>
        <v>75000</v>
      </c>
      <c r="ORK19" s="57">
        <f t="shared" si="1003"/>
        <v>67500</v>
      </c>
      <c r="ORL19" s="57">
        <f t="shared" si="1004"/>
        <v>7500</v>
      </c>
      <c r="ORM19" s="56"/>
      <c r="ORN19" s="56"/>
      <c r="ORO19" s="56"/>
      <c r="ORP19" s="56"/>
      <c r="ORQ19" s="61">
        <v>9</v>
      </c>
      <c r="ORR19" s="63" t="s">
        <v>141</v>
      </c>
      <c r="ORS19" s="55"/>
      <c r="ORT19" s="55"/>
      <c r="ORU19" s="56"/>
      <c r="ORV19" s="56"/>
      <c r="ORW19" s="56"/>
      <c r="ORX19" s="56"/>
      <c r="ORY19" s="56"/>
      <c r="ORZ19" s="56"/>
      <c r="OSA19" s="56"/>
      <c r="OSB19" s="56"/>
      <c r="OSC19" s="56"/>
      <c r="OSD19" s="56"/>
      <c r="OSE19" s="56"/>
      <c r="OSF19" s="56"/>
      <c r="OSG19" s="56"/>
      <c r="OSH19" s="54" t="s">
        <v>247</v>
      </c>
      <c r="OSI19" s="57">
        <f t="shared" ref="OSI19:OTO19" si="1005">OSK19</f>
        <v>300000</v>
      </c>
      <c r="OSJ19" s="58"/>
      <c r="OSK19" s="57">
        <v>300000</v>
      </c>
      <c r="OSL19" s="57">
        <f t="shared" ref="OSL19:OTR19" si="1006">OSK19</f>
        <v>300000</v>
      </c>
      <c r="OSM19" s="57"/>
      <c r="OSN19" s="57">
        <f t="shared" ref="OSN19:OTT19" si="1007">OSO19+OSP19</f>
        <v>75000</v>
      </c>
      <c r="OSO19" s="57"/>
      <c r="OSP19" s="57">
        <f t="shared" ref="OSP19:OTV19" si="1008">OSI19*0.25</f>
        <v>75000</v>
      </c>
      <c r="OSQ19" s="57">
        <f t="shared" ref="OSQ19:OTW19" si="1009">OSP19*90%</f>
        <v>67500</v>
      </c>
      <c r="OSR19" s="57">
        <f t="shared" ref="OSR19:OTX19" si="1010">OSP19*10%</f>
        <v>7500</v>
      </c>
      <c r="OSS19" s="56"/>
      <c r="OST19" s="56"/>
      <c r="OSU19" s="56"/>
      <c r="OSV19" s="56"/>
      <c r="OSW19" s="61">
        <v>9</v>
      </c>
      <c r="OSX19" s="63" t="s">
        <v>141</v>
      </c>
      <c r="OSY19" s="55"/>
      <c r="OSZ19" s="55"/>
      <c r="OTA19" s="56"/>
      <c r="OTB19" s="56"/>
      <c r="OTC19" s="56"/>
      <c r="OTD19" s="56"/>
      <c r="OTE19" s="56"/>
      <c r="OTF19" s="56"/>
      <c r="OTG19" s="56"/>
      <c r="OTH19" s="56"/>
      <c r="OTI19" s="56"/>
      <c r="OTJ19" s="56"/>
      <c r="OTK19" s="56"/>
      <c r="OTL19" s="56"/>
      <c r="OTM19" s="56"/>
      <c r="OTN19" s="54" t="s">
        <v>247</v>
      </c>
      <c r="OTO19" s="57">
        <f t="shared" si="1005"/>
        <v>300000</v>
      </c>
      <c r="OTP19" s="58"/>
      <c r="OTQ19" s="57">
        <v>300000</v>
      </c>
      <c r="OTR19" s="57">
        <f t="shared" si="1006"/>
        <v>300000</v>
      </c>
      <c r="OTS19" s="57"/>
      <c r="OTT19" s="57">
        <f t="shared" si="1007"/>
        <v>75000</v>
      </c>
      <c r="OTU19" s="57"/>
      <c r="OTV19" s="57">
        <f t="shared" si="1008"/>
        <v>75000</v>
      </c>
      <c r="OTW19" s="57">
        <f t="shared" si="1009"/>
        <v>67500</v>
      </c>
      <c r="OTX19" s="57">
        <f t="shared" si="1010"/>
        <v>7500</v>
      </c>
      <c r="OTY19" s="56"/>
      <c r="OTZ19" s="56"/>
      <c r="OUA19" s="56"/>
      <c r="OUB19" s="56"/>
      <c r="OUC19" s="61">
        <v>9</v>
      </c>
      <c r="OUD19" s="63" t="s">
        <v>141</v>
      </c>
      <c r="OUE19" s="55"/>
      <c r="OUF19" s="55"/>
      <c r="OUG19" s="56"/>
      <c r="OUH19" s="56"/>
      <c r="OUI19" s="56"/>
      <c r="OUJ19" s="56"/>
      <c r="OUK19" s="56"/>
      <c r="OUL19" s="56"/>
      <c r="OUM19" s="56"/>
      <c r="OUN19" s="56"/>
      <c r="OUO19" s="56"/>
      <c r="OUP19" s="56"/>
      <c r="OUQ19" s="56"/>
      <c r="OUR19" s="56"/>
      <c r="OUS19" s="56"/>
      <c r="OUT19" s="54" t="s">
        <v>247</v>
      </c>
      <c r="OUU19" s="57">
        <f t="shared" ref="OUU19:OWA19" si="1011">OUW19</f>
        <v>300000</v>
      </c>
      <c r="OUV19" s="58"/>
      <c r="OUW19" s="57">
        <v>300000</v>
      </c>
      <c r="OUX19" s="57">
        <f t="shared" ref="OUX19:OWD19" si="1012">OUW19</f>
        <v>300000</v>
      </c>
      <c r="OUY19" s="57"/>
      <c r="OUZ19" s="57">
        <f t="shared" ref="OUZ19:OWF19" si="1013">OVA19+OVB19</f>
        <v>75000</v>
      </c>
      <c r="OVA19" s="57"/>
      <c r="OVB19" s="57">
        <f t="shared" ref="OVB19:OWH19" si="1014">OUU19*0.25</f>
        <v>75000</v>
      </c>
      <c r="OVC19" s="57">
        <f t="shared" ref="OVC19:OWI19" si="1015">OVB19*90%</f>
        <v>67500</v>
      </c>
      <c r="OVD19" s="57">
        <f t="shared" ref="OVD19:OWJ19" si="1016">OVB19*10%</f>
        <v>7500</v>
      </c>
      <c r="OVE19" s="56"/>
      <c r="OVF19" s="56"/>
      <c r="OVG19" s="56"/>
      <c r="OVH19" s="56"/>
      <c r="OVI19" s="61">
        <v>9</v>
      </c>
      <c r="OVJ19" s="63" t="s">
        <v>141</v>
      </c>
      <c r="OVK19" s="55"/>
      <c r="OVL19" s="55"/>
      <c r="OVM19" s="56"/>
      <c r="OVN19" s="56"/>
      <c r="OVO19" s="56"/>
      <c r="OVP19" s="56"/>
      <c r="OVQ19" s="56"/>
      <c r="OVR19" s="56"/>
      <c r="OVS19" s="56"/>
      <c r="OVT19" s="56"/>
      <c r="OVU19" s="56"/>
      <c r="OVV19" s="56"/>
      <c r="OVW19" s="56"/>
      <c r="OVX19" s="56"/>
      <c r="OVY19" s="56"/>
      <c r="OVZ19" s="54" t="s">
        <v>247</v>
      </c>
      <c r="OWA19" s="57">
        <f t="shared" si="1011"/>
        <v>300000</v>
      </c>
      <c r="OWB19" s="58"/>
      <c r="OWC19" s="57">
        <v>300000</v>
      </c>
      <c r="OWD19" s="57">
        <f t="shared" si="1012"/>
        <v>300000</v>
      </c>
      <c r="OWE19" s="57"/>
      <c r="OWF19" s="57">
        <f t="shared" si="1013"/>
        <v>75000</v>
      </c>
      <c r="OWG19" s="57"/>
      <c r="OWH19" s="57">
        <f t="shared" si="1014"/>
        <v>75000</v>
      </c>
      <c r="OWI19" s="57">
        <f t="shared" si="1015"/>
        <v>67500</v>
      </c>
      <c r="OWJ19" s="57">
        <f t="shared" si="1016"/>
        <v>7500</v>
      </c>
      <c r="OWK19" s="56"/>
      <c r="OWL19" s="56"/>
      <c r="OWM19" s="56"/>
      <c r="OWN19" s="56"/>
      <c r="OWO19" s="61">
        <v>9</v>
      </c>
      <c r="OWP19" s="63" t="s">
        <v>141</v>
      </c>
      <c r="OWQ19" s="55"/>
      <c r="OWR19" s="55"/>
      <c r="OWS19" s="56"/>
      <c r="OWT19" s="56"/>
      <c r="OWU19" s="56"/>
      <c r="OWV19" s="56"/>
      <c r="OWW19" s="56"/>
      <c r="OWX19" s="56"/>
      <c r="OWY19" s="56"/>
      <c r="OWZ19" s="56"/>
      <c r="OXA19" s="56"/>
      <c r="OXB19" s="56"/>
      <c r="OXC19" s="56"/>
      <c r="OXD19" s="56"/>
      <c r="OXE19" s="56"/>
      <c r="OXF19" s="54" t="s">
        <v>247</v>
      </c>
      <c r="OXG19" s="57">
        <f t="shared" ref="OXG19:OYM19" si="1017">OXI19</f>
        <v>300000</v>
      </c>
      <c r="OXH19" s="58"/>
      <c r="OXI19" s="57">
        <v>300000</v>
      </c>
      <c r="OXJ19" s="57">
        <f t="shared" ref="OXJ19:OYP19" si="1018">OXI19</f>
        <v>300000</v>
      </c>
      <c r="OXK19" s="57"/>
      <c r="OXL19" s="57">
        <f t="shared" ref="OXL19:OYR19" si="1019">OXM19+OXN19</f>
        <v>75000</v>
      </c>
      <c r="OXM19" s="57"/>
      <c r="OXN19" s="57">
        <f t="shared" ref="OXN19:OYT19" si="1020">OXG19*0.25</f>
        <v>75000</v>
      </c>
      <c r="OXO19" s="57">
        <f t="shared" ref="OXO19:OYU19" si="1021">OXN19*90%</f>
        <v>67500</v>
      </c>
      <c r="OXP19" s="57">
        <f t="shared" ref="OXP19:OYV19" si="1022">OXN19*10%</f>
        <v>7500</v>
      </c>
      <c r="OXQ19" s="56"/>
      <c r="OXR19" s="56"/>
      <c r="OXS19" s="56"/>
      <c r="OXT19" s="56"/>
      <c r="OXU19" s="61">
        <v>9</v>
      </c>
      <c r="OXV19" s="63" t="s">
        <v>141</v>
      </c>
      <c r="OXW19" s="55"/>
      <c r="OXX19" s="55"/>
      <c r="OXY19" s="56"/>
      <c r="OXZ19" s="56"/>
      <c r="OYA19" s="56"/>
      <c r="OYB19" s="56"/>
      <c r="OYC19" s="56"/>
      <c r="OYD19" s="56"/>
      <c r="OYE19" s="56"/>
      <c r="OYF19" s="56"/>
      <c r="OYG19" s="56"/>
      <c r="OYH19" s="56"/>
      <c r="OYI19" s="56"/>
      <c r="OYJ19" s="56"/>
      <c r="OYK19" s="56"/>
      <c r="OYL19" s="54" t="s">
        <v>247</v>
      </c>
      <c r="OYM19" s="57">
        <f t="shared" si="1017"/>
        <v>300000</v>
      </c>
      <c r="OYN19" s="58"/>
      <c r="OYO19" s="57">
        <v>300000</v>
      </c>
      <c r="OYP19" s="57">
        <f t="shared" si="1018"/>
        <v>300000</v>
      </c>
      <c r="OYQ19" s="57"/>
      <c r="OYR19" s="57">
        <f t="shared" si="1019"/>
        <v>75000</v>
      </c>
      <c r="OYS19" s="57"/>
      <c r="OYT19" s="57">
        <f t="shared" si="1020"/>
        <v>75000</v>
      </c>
      <c r="OYU19" s="57">
        <f t="shared" si="1021"/>
        <v>67500</v>
      </c>
      <c r="OYV19" s="57">
        <f t="shared" si="1022"/>
        <v>7500</v>
      </c>
      <c r="OYW19" s="56"/>
      <c r="OYX19" s="56"/>
      <c r="OYY19" s="56"/>
      <c r="OYZ19" s="56"/>
      <c r="OZA19" s="61">
        <v>9</v>
      </c>
      <c r="OZB19" s="63" t="s">
        <v>141</v>
      </c>
      <c r="OZC19" s="55"/>
      <c r="OZD19" s="55"/>
      <c r="OZE19" s="56"/>
      <c r="OZF19" s="56"/>
      <c r="OZG19" s="56"/>
      <c r="OZH19" s="56"/>
      <c r="OZI19" s="56"/>
      <c r="OZJ19" s="56"/>
      <c r="OZK19" s="56"/>
      <c r="OZL19" s="56"/>
      <c r="OZM19" s="56"/>
      <c r="OZN19" s="56"/>
      <c r="OZO19" s="56"/>
      <c r="OZP19" s="56"/>
      <c r="OZQ19" s="56"/>
      <c r="OZR19" s="54" t="s">
        <v>247</v>
      </c>
      <c r="OZS19" s="57">
        <f t="shared" ref="OZS19:PAY19" si="1023">OZU19</f>
        <v>300000</v>
      </c>
      <c r="OZT19" s="58"/>
      <c r="OZU19" s="57">
        <v>300000</v>
      </c>
      <c r="OZV19" s="57">
        <f t="shared" ref="OZV19:PBB19" si="1024">OZU19</f>
        <v>300000</v>
      </c>
      <c r="OZW19" s="57"/>
      <c r="OZX19" s="57">
        <f t="shared" ref="OZX19:PBD19" si="1025">OZY19+OZZ19</f>
        <v>75000</v>
      </c>
      <c r="OZY19" s="57"/>
      <c r="OZZ19" s="57">
        <f t="shared" ref="OZZ19:PBF19" si="1026">OZS19*0.25</f>
        <v>75000</v>
      </c>
      <c r="PAA19" s="57">
        <f t="shared" ref="PAA19:PBG19" si="1027">OZZ19*90%</f>
        <v>67500</v>
      </c>
      <c r="PAB19" s="57">
        <f t="shared" ref="PAB19:PBH19" si="1028">OZZ19*10%</f>
        <v>7500</v>
      </c>
      <c r="PAC19" s="56"/>
      <c r="PAD19" s="56"/>
      <c r="PAE19" s="56"/>
      <c r="PAF19" s="56"/>
      <c r="PAG19" s="61">
        <v>9</v>
      </c>
      <c r="PAH19" s="63" t="s">
        <v>141</v>
      </c>
      <c r="PAI19" s="55"/>
      <c r="PAJ19" s="55"/>
      <c r="PAK19" s="56"/>
      <c r="PAL19" s="56"/>
      <c r="PAM19" s="56"/>
      <c r="PAN19" s="56"/>
      <c r="PAO19" s="56"/>
      <c r="PAP19" s="56"/>
      <c r="PAQ19" s="56"/>
      <c r="PAR19" s="56"/>
      <c r="PAS19" s="56"/>
      <c r="PAT19" s="56"/>
      <c r="PAU19" s="56"/>
      <c r="PAV19" s="56"/>
      <c r="PAW19" s="56"/>
      <c r="PAX19" s="54" t="s">
        <v>247</v>
      </c>
      <c r="PAY19" s="57">
        <f t="shared" si="1023"/>
        <v>300000</v>
      </c>
      <c r="PAZ19" s="58"/>
      <c r="PBA19" s="57">
        <v>300000</v>
      </c>
      <c r="PBB19" s="57">
        <f t="shared" si="1024"/>
        <v>300000</v>
      </c>
      <c r="PBC19" s="57"/>
      <c r="PBD19" s="57">
        <f t="shared" si="1025"/>
        <v>75000</v>
      </c>
      <c r="PBE19" s="57"/>
      <c r="PBF19" s="57">
        <f t="shared" si="1026"/>
        <v>75000</v>
      </c>
      <c r="PBG19" s="57">
        <f t="shared" si="1027"/>
        <v>67500</v>
      </c>
      <c r="PBH19" s="57">
        <f t="shared" si="1028"/>
        <v>7500</v>
      </c>
      <c r="PBI19" s="56"/>
      <c r="PBJ19" s="56"/>
      <c r="PBK19" s="56"/>
      <c r="PBL19" s="56"/>
      <c r="PBM19" s="61">
        <v>9</v>
      </c>
      <c r="PBN19" s="63" t="s">
        <v>141</v>
      </c>
      <c r="PBO19" s="55"/>
      <c r="PBP19" s="55"/>
      <c r="PBQ19" s="56"/>
      <c r="PBR19" s="56"/>
      <c r="PBS19" s="56"/>
      <c r="PBT19" s="56"/>
      <c r="PBU19" s="56"/>
      <c r="PBV19" s="56"/>
      <c r="PBW19" s="56"/>
      <c r="PBX19" s="56"/>
      <c r="PBY19" s="56"/>
      <c r="PBZ19" s="56"/>
      <c r="PCA19" s="56"/>
      <c r="PCB19" s="56"/>
      <c r="PCC19" s="56"/>
      <c r="PCD19" s="54" t="s">
        <v>247</v>
      </c>
      <c r="PCE19" s="57">
        <f t="shared" ref="PCE19:PDK19" si="1029">PCG19</f>
        <v>300000</v>
      </c>
      <c r="PCF19" s="58"/>
      <c r="PCG19" s="57">
        <v>300000</v>
      </c>
      <c r="PCH19" s="57">
        <f t="shared" ref="PCH19:PDN19" si="1030">PCG19</f>
        <v>300000</v>
      </c>
      <c r="PCI19" s="57"/>
      <c r="PCJ19" s="57">
        <f t="shared" ref="PCJ19:PDP19" si="1031">PCK19+PCL19</f>
        <v>75000</v>
      </c>
      <c r="PCK19" s="57"/>
      <c r="PCL19" s="57">
        <f t="shared" ref="PCL19:PDR19" si="1032">PCE19*0.25</f>
        <v>75000</v>
      </c>
      <c r="PCM19" s="57">
        <f t="shared" ref="PCM19:PDS19" si="1033">PCL19*90%</f>
        <v>67500</v>
      </c>
      <c r="PCN19" s="57">
        <f t="shared" ref="PCN19:PDT19" si="1034">PCL19*10%</f>
        <v>7500</v>
      </c>
      <c r="PCO19" s="56"/>
      <c r="PCP19" s="56"/>
      <c r="PCQ19" s="56"/>
      <c r="PCR19" s="56"/>
      <c r="PCS19" s="61">
        <v>9</v>
      </c>
      <c r="PCT19" s="63" t="s">
        <v>141</v>
      </c>
      <c r="PCU19" s="55"/>
      <c r="PCV19" s="55"/>
      <c r="PCW19" s="56"/>
      <c r="PCX19" s="56"/>
      <c r="PCY19" s="56"/>
      <c r="PCZ19" s="56"/>
      <c r="PDA19" s="56"/>
      <c r="PDB19" s="56"/>
      <c r="PDC19" s="56"/>
      <c r="PDD19" s="56"/>
      <c r="PDE19" s="56"/>
      <c r="PDF19" s="56"/>
      <c r="PDG19" s="56"/>
      <c r="PDH19" s="56"/>
      <c r="PDI19" s="56"/>
      <c r="PDJ19" s="54" t="s">
        <v>247</v>
      </c>
      <c r="PDK19" s="57">
        <f t="shared" si="1029"/>
        <v>300000</v>
      </c>
      <c r="PDL19" s="58"/>
      <c r="PDM19" s="57">
        <v>300000</v>
      </c>
      <c r="PDN19" s="57">
        <f t="shared" si="1030"/>
        <v>300000</v>
      </c>
      <c r="PDO19" s="57"/>
      <c r="PDP19" s="57">
        <f t="shared" si="1031"/>
        <v>75000</v>
      </c>
      <c r="PDQ19" s="57"/>
      <c r="PDR19" s="57">
        <f t="shared" si="1032"/>
        <v>75000</v>
      </c>
      <c r="PDS19" s="57">
        <f t="shared" si="1033"/>
        <v>67500</v>
      </c>
      <c r="PDT19" s="57">
        <f t="shared" si="1034"/>
        <v>7500</v>
      </c>
      <c r="PDU19" s="56"/>
      <c r="PDV19" s="56"/>
      <c r="PDW19" s="56"/>
      <c r="PDX19" s="56"/>
      <c r="PDY19" s="61">
        <v>9</v>
      </c>
      <c r="PDZ19" s="63" t="s">
        <v>141</v>
      </c>
      <c r="PEA19" s="55"/>
      <c r="PEB19" s="55"/>
      <c r="PEC19" s="56"/>
      <c r="PED19" s="56"/>
      <c r="PEE19" s="56"/>
      <c r="PEF19" s="56"/>
      <c r="PEG19" s="56"/>
      <c r="PEH19" s="56"/>
      <c r="PEI19" s="56"/>
      <c r="PEJ19" s="56"/>
      <c r="PEK19" s="56"/>
      <c r="PEL19" s="56"/>
      <c r="PEM19" s="56"/>
      <c r="PEN19" s="56"/>
      <c r="PEO19" s="56"/>
      <c r="PEP19" s="54" t="s">
        <v>247</v>
      </c>
      <c r="PEQ19" s="57">
        <f t="shared" ref="PEQ19:PFW19" si="1035">PES19</f>
        <v>300000</v>
      </c>
      <c r="PER19" s="58"/>
      <c r="PES19" s="57">
        <v>300000</v>
      </c>
      <c r="PET19" s="57">
        <f t="shared" ref="PET19:PFZ19" si="1036">PES19</f>
        <v>300000</v>
      </c>
      <c r="PEU19" s="57"/>
      <c r="PEV19" s="57">
        <f t="shared" ref="PEV19:PGB19" si="1037">PEW19+PEX19</f>
        <v>75000</v>
      </c>
      <c r="PEW19" s="57"/>
      <c r="PEX19" s="57">
        <f t="shared" ref="PEX19:PGD19" si="1038">PEQ19*0.25</f>
        <v>75000</v>
      </c>
      <c r="PEY19" s="57">
        <f t="shared" ref="PEY19:PGE19" si="1039">PEX19*90%</f>
        <v>67500</v>
      </c>
      <c r="PEZ19" s="57">
        <f t="shared" ref="PEZ19:PGF19" si="1040">PEX19*10%</f>
        <v>7500</v>
      </c>
      <c r="PFA19" s="56"/>
      <c r="PFB19" s="56"/>
      <c r="PFC19" s="56"/>
      <c r="PFD19" s="56"/>
      <c r="PFE19" s="61">
        <v>9</v>
      </c>
      <c r="PFF19" s="63" t="s">
        <v>141</v>
      </c>
      <c r="PFG19" s="55"/>
      <c r="PFH19" s="55"/>
      <c r="PFI19" s="56"/>
      <c r="PFJ19" s="56"/>
      <c r="PFK19" s="56"/>
      <c r="PFL19" s="56"/>
      <c r="PFM19" s="56"/>
      <c r="PFN19" s="56"/>
      <c r="PFO19" s="56"/>
      <c r="PFP19" s="56"/>
      <c r="PFQ19" s="56"/>
      <c r="PFR19" s="56"/>
      <c r="PFS19" s="56"/>
      <c r="PFT19" s="56"/>
      <c r="PFU19" s="56"/>
      <c r="PFV19" s="54" t="s">
        <v>247</v>
      </c>
      <c r="PFW19" s="57">
        <f t="shared" si="1035"/>
        <v>300000</v>
      </c>
      <c r="PFX19" s="58"/>
      <c r="PFY19" s="57">
        <v>300000</v>
      </c>
      <c r="PFZ19" s="57">
        <f t="shared" si="1036"/>
        <v>300000</v>
      </c>
      <c r="PGA19" s="57"/>
      <c r="PGB19" s="57">
        <f t="shared" si="1037"/>
        <v>75000</v>
      </c>
      <c r="PGC19" s="57"/>
      <c r="PGD19" s="57">
        <f t="shared" si="1038"/>
        <v>75000</v>
      </c>
      <c r="PGE19" s="57">
        <f t="shared" si="1039"/>
        <v>67500</v>
      </c>
      <c r="PGF19" s="57">
        <f t="shared" si="1040"/>
        <v>7500</v>
      </c>
      <c r="PGG19" s="56"/>
      <c r="PGH19" s="56"/>
      <c r="PGI19" s="56"/>
      <c r="PGJ19" s="56"/>
      <c r="PGK19" s="61">
        <v>9</v>
      </c>
      <c r="PGL19" s="63" t="s">
        <v>141</v>
      </c>
      <c r="PGM19" s="55"/>
      <c r="PGN19" s="55"/>
      <c r="PGO19" s="56"/>
      <c r="PGP19" s="56"/>
      <c r="PGQ19" s="56"/>
      <c r="PGR19" s="56"/>
      <c r="PGS19" s="56"/>
      <c r="PGT19" s="56"/>
      <c r="PGU19" s="56"/>
      <c r="PGV19" s="56"/>
      <c r="PGW19" s="56"/>
      <c r="PGX19" s="56"/>
      <c r="PGY19" s="56"/>
      <c r="PGZ19" s="56"/>
      <c r="PHA19" s="56"/>
      <c r="PHB19" s="54" t="s">
        <v>247</v>
      </c>
      <c r="PHC19" s="57">
        <f t="shared" ref="PHC19:PII19" si="1041">PHE19</f>
        <v>300000</v>
      </c>
      <c r="PHD19" s="58"/>
      <c r="PHE19" s="57">
        <v>300000</v>
      </c>
      <c r="PHF19" s="57">
        <f t="shared" ref="PHF19:PIL19" si="1042">PHE19</f>
        <v>300000</v>
      </c>
      <c r="PHG19" s="57"/>
      <c r="PHH19" s="57">
        <f t="shared" ref="PHH19:PIN19" si="1043">PHI19+PHJ19</f>
        <v>75000</v>
      </c>
      <c r="PHI19" s="57"/>
      <c r="PHJ19" s="57">
        <f t="shared" ref="PHJ19:PIP19" si="1044">PHC19*0.25</f>
        <v>75000</v>
      </c>
      <c r="PHK19" s="57">
        <f t="shared" ref="PHK19:PIQ19" si="1045">PHJ19*90%</f>
        <v>67500</v>
      </c>
      <c r="PHL19" s="57">
        <f t="shared" ref="PHL19:PIR19" si="1046">PHJ19*10%</f>
        <v>7500</v>
      </c>
      <c r="PHM19" s="56"/>
      <c r="PHN19" s="56"/>
      <c r="PHO19" s="56"/>
      <c r="PHP19" s="56"/>
      <c r="PHQ19" s="61">
        <v>9</v>
      </c>
      <c r="PHR19" s="63" t="s">
        <v>141</v>
      </c>
      <c r="PHS19" s="55"/>
      <c r="PHT19" s="55"/>
      <c r="PHU19" s="56"/>
      <c r="PHV19" s="56"/>
      <c r="PHW19" s="56"/>
      <c r="PHX19" s="56"/>
      <c r="PHY19" s="56"/>
      <c r="PHZ19" s="56"/>
      <c r="PIA19" s="56"/>
      <c r="PIB19" s="56"/>
      <c r="PIC19" s="56"/>
      <c r="PID19" s="56"/>
      <c r="PIE19" s="56"/>
      <c r="PIF19" s="56"/>
      <c r="PIG19" s="56"/>
      <c r="PIH19" s="54" t="s">
        <v>247</v>
      </c>
      <c r="PII19" s="57">
        <f t="shared" si="1041"/>
        <v>300000</v>
      </c>
      <c r="PIJ19" s="58"/>
      <c r="PIK19" s="57">
        <v>300000</v>
      </c>
      <c r="PIL19" s="57">
        <f t="shared" si="1042"/>
        <v>300000</v>
      </c>
      <c r="PIM19" s="57"/>
      <c r="PIN19" s="57">
        <f t="shared" si="1043"/>
        <v>75000</v>
      </c>
      <c r="PIO19" s="57"/>
      <c r="PIP19" s="57">
        <f t="shared" si="1044"/>
        <v>75000</v>
      </c>
      <c r="PIQ19" s="57">
        <f t="shared" si="1045"/>
        <v>67500</v>
      </c>
      <c r="PIR19" s="57">
        <f t="shared" si="1046"/>
        <v>7500</v>
      </c>
      <c r="PIS19" s="56"/>
      <c r="PIT19" s="56"/>
      <c r="PIU19" s="56"/>
      <c r="PIV19" s="56"/>
      <c r="PIW19" s="61">
        <v>9</v>
      </c>
      <c r="PIX19" s="63" t="s">
        <v>141</v>
      </c>
      <c r="PIY19" s="55"/>
      <c r="PIZ19" s="55"/>
      <c r="PJA19" s="56"/>
      <c r="PJB19" s="56"/>
      <c r="PJC19" s="56"/>
      <c r="PJD19" s="56"/>
      <c r="PJE19" s="56"/>
      <c r="PJF19" s="56"/>
      <c r="PJG19" s="56"/>
      <c r="PJH19" s="56"/>
      <c r="PJI19" s="56"/>
      <c r="PJJ19" s="56"/>
      <c r="PJK19" s="56"/>
      <c r="PJL19" s="56"/>
      <c r="PJM19" s="56"/>
      <c r="PJN19" s="54" t="s">
        <v>247</v>
      </c>
      <c r="PJO19" s="57">
        <f t="shared" ref="PJO19:PKU19" si="1047">PJQ19</f>
        <v>300000</v>
      </c>
      <c r="PJP19" s="58"/>
      <c r="PJQ19" s="57">
        <v>300000</v>
      </c>
      <c r="PJR19" s="57">
        <f t="shared" ref="PJR19:PKX19" si="1048">PJQ19</f>
        <v>300000</v>
      </c>
      <c r="PJS19" s="57"/>
      <c r="PJT19" s="57">
        <f t="shared" ref="PJT19:PKZ19" si="1049">PJU19+PJV19</f>
        <v>75000</v>
      </c>
      <c r="PJU19" s="57"/>
      <c r="PJV19" s="57">
        <f t="shared" ref="PJV19:PLB19" si="1050">PJO19*0.25</f>
        <v>75000</v>
      </c>
      <c r="PJW19" s="57">
        <f t="shared" ref="PJW19:PLC19" si="1051">PJV19*90%</f>
        <v>67500</v>
      </c>
      <c r="PJX19" s="57">
        <f t="shared" ref="PJX19:PLD19" si="1052">PJV19*10%</f>
        <v>7500</v>
      </c>
      <c r="PJY19" s="56"/>
      <c r="PJZ19" s="56"/>
      <c r="PKA19" s="56"/>
      <c r="PKB19" s="56"/>
      <c r="PKC19" s="61">
        <v>9</v>
      </c>
      <c r="PKD19" s="63" t="s">
        <v>141</v>
      </c>
      <c r="PKE19" s="55"/>
      <c r="PKF19" s="55"/>
      <c r="PKG19" s="56"/>
      <c r="PKH19" s="56"/>
      <c r="PKI19" s="56"/>
      <c r="PKJ19" s="56"/>
      <c r="PKK19" s="56"/>
      <c r="PKL19" s="56"/>
      <c r="PKM19" s="56"/>
      <c r="PKN19" s="56"/>
      <c r="PKO19" s="56"/>
      <c r="PKP19" s="56"/>
      <c r="PKQ19" s="56"/>
      <c r="PKR19" s="56"/>
      <c r="PKS19" s="56"/>
      <c r="PKT19" s="54" t="s">
        <v>247</v>
      </c>
      <c r="PKU19" s="57">
        <f t="shared" si="1047"/>
        <v>300000</v>
      </c>
      <c r="PKV19" s="58"/>
      <c r="PKW19" s="57">
        <v>300000</v>
      </c>
      <c r="PKX19" s="57">
        <f t="shared" si="1048"/>
        <v>300000</v>
      </c>
      <c r="PKY19" s="57"/>
      <c r="PKZ19" s="57">
        <f t="shared" si="1049"/>
        <v>75000</v>
      </c>
      <c r="PLA19" s="57"/>
      <c r="PLB19" s="57">
        <f t="shared" si="1050"/>
        <v>75000</v>
      </c>
      <c r="PLC19" s="57">
        <f t="shared" si="1051"/>
        <v>67500</v>
      </c>
      <c r="PLD19" s="57">
        <f t="shared" si="1052"/>
        <v>7500</v>
      </c>
      <c r="PLE19" s="56"/>
      <c r="PLF19" s="56"/>
      <c r="PLG19" s="56"/>
      <c r="PLH19" s="56"/>
      <c r="PLI19" s="61">
        <v>9</v>
      </c>
      <c r="PLJ19" s="63" t="s">
        <v>141</v>
      </c>
      <c r="PLK19" s="55"/>
      <c r="PLL19" s="55"/>
      <c r="PLM19" s="56"/>
      <c r="PLN19" s="56"/>
      <c r="PLO19" s="56"/>
      <c r="PLP19" s="56"/>
      <c r="PLQ19" s="56"/>
      <c r="PLR19" s="56"/>
      <c r="PLS19" s="56"/>
      <c r="PLT19" s="56"/>
      <c r="PLU19" s="56"/>
      <c r="PLV19" s="56"/>
      <c r="PLW19" s="56"/>
      <c r="PLX19" s="56"/>
      <c r="PLY19" s="56"/>
      <c r="PLZ19" s="54" t="s">
        <v>247</v>
      </c>
      <c r="PMA19" s="57">
        <f t="shared" ref="PMA19:PNG19" si="1053">PMC19</f>
        <v>300000</v>
      </c>
      <c r="PMB19" s="58"/>
      <c r="PMC19" s="57">
        <v>300000</v>
      </c>
      <c r="PMD19" s="57">
        <f t="shared" ref="PMD19:PNJ19" si="1054">PMC19</f>
        <v>300000</v>
      </c>
      <c r="PME19" s="57"/>
      <c r="PMF19" s="57">
        <f t="shared" ref="PMF19:PNL19" si="1055">PMG19+PMH19</f>
        <v>75000</v>
      </c>
      <c r="PMG19" s="57"/>
      <c r="PMH19" s="57">
        <f t="shared" ref="PMH19:PNN19" si="1056">PMA19*0.25</f>
        <v>75000</v>
      </c>
      <c r="PMI19" s="57">
        <f t="shared" ref="PMI19:PNO19" si="1057">PMH19*90%</f>
        <v>67500</v>
      </c>
      <c r="PMJ19" s="57">
        <f t="shared" ref="PMJ19:PNP19" si="1058">PMH19*10%</f>
        <v>7500</v>
      </c>
      <c r="PMK19" s="56"/>
      <c r="PML19" s="56"/>
      <c r="PMM19" s="56"/>
      <c r="PMN19" s="56"/>
      <c r="PMO19" s="61">
        <v>9</v>
      </c>
      <c r="PMP19" s="63" t="s">
        <v>141</v>
      </c>
      <c r="PMQ19" s="55"/>
      <c r="PMR19" s="55"/>
      <c r="PMS19" s="56"/>
      <c r="PMT19" s="56"/>
      <c r="PMU19" s="56"/>
      <c r="PMV19" s="56"/>
      <c r="PMW19" s="56"/>
      <c r="PMX19" s="56"/>
      <c r="PMY19" s="56"/>
      <c r="PMZ19" s="56"/>
      <c r="PNA19" s="56"/>
      <c r="PNB19" s="56"/>
      <c r="PNC19" s="56"/>
      <c r="PND19" s="56"/>
      <c r="PNE19" s="56"/>
      <c r="PNF19" s="54" t="s">
        <v>247</v>
      </c>
      <c r="PNG19" s="57">
        <f t="shared" si="1053"/>
        <v>300000</v>
      </c>
      <c r="PNH19" s="58"/>
      <c r="PNI19" s="57">
        <v>300000</v>
      </c>
      <c r="PNJ19" s="57">
        <f t="shared" si="1054"/>
        <v>300000</v>
      </c>
      <c r="PNK19" s="57"/>
      <c r="PNL19" s="57">
        <f t="shared" si="1055"/>
        <v>75000</v>
      </c>
      <c r="PNM19" s="57"/>
      <c r="PNN19" s="57">
        <f t="shared" si="1056"/>
        <v>75000</v>
      </c>
      <c r="PNO19" s="57">
        <f t="shared" si="1057"/>
        <v>67500</v>
      </c>
      <c r="PNP19" s="57">
        <f t="shared" si="1058"/>
        <v>7500</v>
      </c>
      <c r="PNQ19" s="56"/>
      <c r="PNR19" s="56"/>
      <c r="PNS19" s="56"/>
      <c r="PNT19" s="56"/>
      <c r="PNU19" s="61">
        <v>9</v>
      </c>
      <c r="PNV19" s="63" t="s">
        <v>141</v>
      </c>
      <c r="PNW19" s="55"/>
      <c r="PNX19" s="55"/>
      <c r="PNY19" s="56"/>
      <c r="PNZ19" s="56"/>
      <c r="POA19" s="56"/>
      <c r="POB19" s="56"/>
      <c r="POC19" s="56"/>
      <c r="POD19" s="56"/>
      <c r="POE19" s="56"/>
      <c r="POF19" s="56"/>
      <c r="POG19" s="56"/>
      <c r="POH19" s="56"/>
      <c r="POI19" s="56"/>
      <c r="POJ19" s="56"/>
      <c r="POK19" s="56"/>
      <c r="POL19" s="54" t="s">
        <v>247</v>
      </c>
      <c r="POM19" s="57">
        <f t="shared" ref="POM19:PPS19" si="1059">POO19</f>
        <v>300000</v>
      </c>
      <c r="PON19" s="58"/>
      <c r="POO19" s="57">
        <v>300000</v>
      </c>
      <c r="POP19" s="57">
        <f t="shared" ref="POP19:PPV19" si="1060">POO19</f>
        <v>300000</v>
      </c>
      <c r="POQ19" s="57"/>
      <c r="POR19" s="57">
        <f t="shared" ref="POR19:PPX19" si="1061">POS19+POT19</f>
        <v>75000</v>
      </c>
      <c r="POS19" s="57"/>
      <c r="POT19" s="57">
        <f t="shared" ref="POT19:PPZ19" si="1062">POM19*0.25</f>
        <v>75000</v>
      </c>
      <c r="POU19" s="57">
        <f t="shared" ref="POU19:PQA19" si="1063">POT19*90%</f>
        <v>67500</v>
      </c>
      <c r="POV19" s="57">
        <f t="shared" ref="POV19:PQB19" si="1064">POT19*10%</f>
        <v>7500</v>
      </c>
      <c r="POW19" s="56"/>
      <c r="POX19" s="56"/>
      <c r="POY19" s="56"/>
      <c r="POZ19" s="56"/>
      <c r="PPA19" s="61">
        <v>9</v>
      </c>
      <c r="PPB19" s="63" t="s">
        <v>141</v>
      </c>
      <c r="PPC19" s="55"/>
      <c r="PPD19" s="55"/>
      <c r="PPE19" s="56"/>
      <c r="PPF19" s="56"/>
      <c r="PPG19" s="56"/>
      <c r="PPH19" s="56"/>
      <c r="PPI19" s="56"/>
      <c r="PPJ19" s="56"/>
      <c r="PPK19" s="56"/>
      <c r="PPL19" s="56"/>
      <c r="PPM19" s="56"/>
      <c r="PPN19" s="56"/>
      <c r="PPO19" s="56"/>
      <c r="PPP19" s="56"/>
      <c r="PPQ19" s="56"/>
      <c r="PPR19" s="54" t="s">
        <v>247</v>
      </c>
      <c r="PPS19" s="57">
        <f t="shared" si="1059"/>
        <v>300000</v>
      </c>
      <c r="PPT19" s="58"/>
      <c r="PPU19" s="57">
        <v>300000</v>
      </c>
      <c r="PPV19" s="57">
        <f t="shared" si="1060"/>
        <v>300000</v>
      </c>
      <c r="PPW19" s="57"/>
      <c r="PPX19" s="57">
        <f t="shared" si="1061"/>
        <v>75000</v>
      </c>
      <c r="PPY19" s="57"/>
      <c r="PPZ19" s="57">
        <f t="shared" si="1062"/>
        <v>75000</v>
      </c>
      <c r="PQA19" s="57">
        <f t="shared" si="1063"/>
        <v>67500</v>
      </c>
      <c r="PQB19" s="57">
        <f t="shared" si="1064"/>
        <v>7500</v>
      </c>
      <c r="PQC19" s="56"/>
      <c r="PQD19" s="56"/>
      <c r="PQE19" s="56"/>
      <c r="PQF19" s="56"/>
      <c r="PQG19" s="61">
        <v>9</v>
      </c>
      <c r="PQH19" s="63" t="s">
        <v>141</v>
      </c>
      <c r="PQI19" s="55"/>
      <c r="PQJ19" s="55"/>
      <c r="PQK19" s="56"/>
      <c r="PQL19" s="56"/>
      <c r="PQM19" s="56"/>
      <c r="PQN19" s="56"/>
      <c r="PQO19" s="56"/>
      <c r="PQP19" s="56"/>
      <c r="PQQ19" s="56"/>
      <c r="PQR19" s="56"/>
      <c r="PQS19" s="56"/>
      <c r="PQT19" s="56"/>
      <c r="PQU19" s="56"/>
      <c r="PQV19" s="56"/>
      <c r="PQW19" s="56"/>
      <c r="PQX19" s="54" t="s">
        <v>247</v>
      </c>
      <c r="PQY19" s="57">
        <f t="shared" ref="PQY19:PSE19" si="1065">PRA19</f>
        <v>300000</v>
      </c>
      <c r="PQZ19" s="58"/>
      <c r="PRA19" s="57">
        <v>300000</v>
      </c>
      <c r="PRB19" s="57">
        <f t="shared" ref="PRB19:PSH19" si="1066">PRA19</f>
        <v>300000</v>
      </c>
      <c r="PRC19" s="57"/>
      <c r="PRD19" s="57">
        <f t="shared" ref="PRD19:PSJ19" si="1067">PRE19+PRF19</f>
        <v>75000</v>
      </c>
      <c r="PRE19" s="57"/>
      <c r="PRF19" s="57">
        <f t="shared" ref="PRF19:PSL19" si="1068">PQY19*0.25</f>
        <v>75000</v>
      </c>
      <c r="PRG19" s="57">
        <f t="shared" ref="PRG19:PSM19" si="1069">PRF19*90%</f>
        <v>67500</v>
      </c>
      <c r="PRH19" s="57">
        <f t="shared" ref="PRH19:PSN19" si="1070">PRF19*10%</f>
        <v>7500</v>
      </c>
      <c r="PRI19" s="56"/>
      <c r="PRJ19" s="56"/>
      <c r="PRK19" s="56"/>
      <c r="PRL19" s="56"/>
      <c r="PRM19" s="61">
        <v>9</v>
      </c>
      <c r="PRN19" s="63" t="s">
        <v>141</v>
      </c>
      <c r="PRO19" s="55"/>
      <c r="PRP19" s="55"/>
      <c r="PRQ19" s="56"/>
      <c r="PRR19" s="56"/>
      <c r="PRS19" s="56"/>
      <c r="PRT19" s="56"/>
      <c r="PRU19" s="56"/>
      <c r="PRV19" s="56"/>
      <c r="PRW19" s="56"/>
      <c r="PRX19" s="56"/>
      <c r="PRY19" s="56"/>
      <c r="PRZ19" s="56"/>
      <c r="PSA19" s="56"/>
      <c r="PSB19" s="56"/>
      <c r="PSC19" s="56"/>
      <c r="PSD19" s="54" t="s">
        <v>247</v>
      </c>
      <c r="PSE19" s="57">
        <f t="shared" si="1065"/>
        <v>300000</v>
      </c>
      <c r="PSF19" s="58"/>
      <c r="PSG19" s="57">
        <v>300000</v>
      </c>
      <c r="PSH19" s="57">
        <f t="shared" si="1066"/>
        <v>300000</v>
      </c>
      <c r="PSI19" s="57"/>
      <c r="PSJ19" s="57">
        <f t="shared" si="1067"/>
        <v>75000</v>
      </c>
      <c r="PSK19" s="57"/>
      <c r="PSL19" s="57">
        <f t="shared" si="1068"/>
        <v>75000</v>
      </c>
      <c r="PSM19" s="57">
        <f t="shared" si="1069"/>
        <v>67500</v>
      </c>
      <c r="PSN19" s="57">
        <f t="shared" si="1070"/>
        <v>7500</v>
      </c>
      <c r="PSO19" s="56"/>
      <c r="PSP19" s="56"/>
      <c r="PSQ19" s="56"/>
      <c r="PSR19" s="56"/>
      <c r="PSS19" s="61">
        <v>9</v>
      </c>
      <c r="PST19" s="63" t="s">
        <v>141</v>
      </c>
      <c r="PSU19" s="55"/>
      <c r="PSV19" s="55"/>
      <c r="PSW19" s="56"/>
      <c r="PSX19" s="56"/>
      <c r="PSY19" s="56"/>
      <c r="PSZ19" s="56"/>
      <c r="PTA19" s="56"/>
      <c r="PTB19" s="56"/>
      <c r="PTC19" s="56"/>
      <c r="PTD19" s="56"/>
      <c r="PTE19" s="56"/>
      <c r="PTF19" s="56"/>
      <c r="PTG19" s="56"/>
      <c r="PTH19" s="56"/>
      <c r="PTI19" s="56"/>
      <c r="PTJ19" s="54" t="s">
        <v>247</v>
      </c>
      <c r="PTK19" s="57">
        <f t="shared" ref="PTK19:PUQ19" si="1071">PTM19</f>
        <v>300000</v>
      </c>
      <c r="PTL19" s="58"/>
      <c r="PTM19" s="57">
        <v>300000</v>
      </c>
      <c r="PTN19" s="57">
        <f t="shared" ref="PTN19:PUT19" si="1072">PTM19</f>
        <v>300000</v>
      </c>
      <c r="PTO19" s="57"/>
      <c r="PTP19" s="57">
        <f t="shared" ref="PTP19:PUV19" si="1073">PTQ19+PTR19</f>
        <v>75000</v>
      </c>
      <c r="PTQ19" s="57"/>
      <c r="PTR19" s="57">
        <f t="shared" ref="PTR19:PUX19" si="1074">PTK19*0.25</f>
        <v>75000</v>
      </c>
      <c r="PTS19" s="57">
        <f t="shared" ref="PTS19:PUY19" si="1075">PTR19*90%</f>
        <v>67500</v>
      </c>
      <c r="PTT19" s="57">
        <f t="shared" ref="PTT19:PUZ19" si="1076">PTR19*10%</f>
        <v>7500</v>
      </c>
      <c r="PTU19" s="56"/>
      <c r="PTV19" s="56"/>
      <c r="PTW19" s="56"/>
      <c r="PTX19" s="56"/>
      <c r="PTY19" s="61">
        <v>9</v>
      </c>
      <c r="PTZ19" s="63" t="s">
        <v>141</v>
      </c>
      <c r="PUA19" s="55"/>
      <c r="PUB19" s="55"/>
      <c r="PUC19" s="56"/>
      <c r="PUD19" s="56"/>
      <c r="PUE19" s="56"/>
      <c r="PUF19" s="56"/>
      <c r="PUG19" s="56"/>
      <c r="PUH19" s="56"/>
      <c r="PUI19" s="56"/>
      <c r="PUJ19" s="56"/>
      <c r="PUK19" s="56"/>
      <c r="PUL19" s="56"/>
      <c r="PUM19" s="56"/>
      <c r="PUN19" s="56"/>
      <c r="PUO19" s="56"/>
      <c r="PUP19" s="54" t="s">
        <v>247</v>
      </c>
      <c r="PUQ19" s="57">
        <f t="shared" si="1071"/>
        <v>300000</v>
      </c>
      <c r="PUR19" s="58"/>
      <c r="PUS19" s="57">
        <v>300000</v>
      </c>
      <c r="PUT19" s="57">
        <f t="shared" si="1072"/>
        <v>300000</v>
      </c>
      <c r="PUU19" s="57"/>
      <c r="PUV19" s="57">
        <f t="shared" si="1073"/>
        <v>75000</v>
      </c>
      <c r="PUW19" s="57"/>
      <c r="PUX19" s="57">
        <f t="shared" si="1074"/>
        <v>75000</v>
      </c>
      <c r="PUY19" s="57">
        <f t="shared" si="1075"/>
        <v>67500</v>
      </c>
      <c r="PUZ19" s="57">
        <f t="shared" si="1076"/>
        <v>7500</v>
      </c>
      <c r="PVA19" s="56"/>
      <c r="PVB19" s="56"/>
      <c r="PVC19" s="56"/>
      <c r="PVD19" s="56"/>
      <c r="PVE19" s="61">
        <v>9</v>
      </c>
      <c r="PVF19" s="63" t="s">
        <v>141</v>
      </c>
      <c r="PVG19" s="55"/>
      <c r="PVH19" s="55"/>
      <c r="PVI19" s="56"/>
      <c r="PVJ19" s="56"/>
      <c r="PVK19" s="56"/>
      <c r="PVL19" s="56"/>
      <c r="PVM19" s="56"/>
      <c r="PVN19" s="56"/>
      <c r="PVO19" s="56"/>
      <c r="PVP19" s="56"/>
      <c r="PVQ19" s="56"/>
      <c r="PVR19" s="56"/>
      <c r="PVS19" s="56"/>
      <c r="PVT19" s="56"/>
      <c r="PVU19" s="56"/>
      <c r="PVV19" s="54" t="s">
        <v>247</v>
      </c>
      <c r="PVW19" s="57">
        <f t="shared" ref="PVW19:PXC19" si="1077">PVY19</f>
        <v>300000</v>
      </c>
      <c r="PVX19" s="58"/>
      <c r="PVY19" s="57">
        <v>300000</v>
      </c>
      <c r="PVZ19" s="57">
        <f t="shared" ref="PVZ19:PXF19" si="1078">PVY19</f>
        <v>300000</v>
      </c>
      <c r="PWA19" s="57"/>
      <c r="PWB19" s="57">
        <f t="shared" ref="PWB19:PXH19" si="1079">PWC19+PWD19</f>
        <v>75000</v>
      </c>
      <c r="PWC19" s="57"/>
      <c r="PWD19" s="57">
        <f t="shared" ref="PWD19:PXJ19" si="1080">PVW19*0.25</f>
        <v>75000</v>
      </c>
      <c r="PWE19" s="57">
        <f t="shared" ref="PWE19:PXK19" si="1081">PWD19*90%</f>
        <v>67500</v>
      </c>
      <c r="PWF19" s="57">
        <f t="shared" ref="PWF19:PXL19" si="1082">PWD19*10%</f>
        <v>7500</v>
      </c>
      <c r="PWG19" s="56"/>
      <c r="PWH19" s="56"/>
      <c r="PWI19" s="56"/>
      <c r="PWJ19" s="56"/>
      <c r="PWK19" s="61">
        <v>9</v>
      </c>
      <c r="PWL19" s="63" t="s">
        <v>141</v>
      </c>
      <c r="PWM19" s="55"/>
      <c r="PWN19" s="55"/>
      <c r="PWO19" s="56"/>
      <c r="PWP19" s="56"/>
      <c r="PWQ19" s="56"/>
      <c r="PWR19" s="56"/>
      <c r="PWS19" s="56"/>
      <c r="PWT19" s="56"/>
      <c r="PWU19" s="56"/>
      <c r="PWV19" s="56"/>
      <c r="PWW19" s="56"/>
      <c r="PWX19" s="56"/>
      <c r="PWY19" s="56"/>
      <c r="PWZ19" s="56"/>
      <c r="PXA19" s="56"/>
      <c r="PXB19" s="54" t="s">
        <v>247</v>
      </c>
      <c r="PXC19" s="57">
        <f t="shared" si="1077"/>
        <v>300000</v>
      </c>
      <c r="PXD19" s="58"/>
      <c r="PXE19" s="57">
        <v>300000</v>
      </c>
      <c r="PXF19" s="57">
        <f t="shared" si="1078"/>
        <v>300000</v>
      </c>
      <c r="PXG19" s="57"/>
      <c r="PXH19" s="57">
        <f t="shared" si="1079"/>
        <v>75000</v>
      </c>
      <c r="PXI19" s="57"/>
      <c r="PXJ19" s="57">
        <f t="shared" si="1080"/>
        <v>75000</v>
      </c>
      <c r="PXK19" s="57">
        <f t="shared" si="1081"/>
        <v>67500</v>
      </c>
      <c r="PXL19" s="57">
        <f t="shared" si="1082"/>
        <v>7500</v>
      </c>
      <c r="PXM19" s="56"/>
      <c r="PXN19" s="56"/>
      <c r="PXO19" s="56"/>
      <c r="PXP19" s="56"/>
      <c r="PXQ19" s="61">
        <v>9</v>
      </c>
      <c r="PXR19" s="63" t="s">
        <v>141</v>
      </c>
      <c r="PXS19" s="55"/>
      <c r="PXT19" s="55"/>
      <c r="PXU19" s="56"/>
      <c r="PXV19" s="56"/>
      <c r="PXW19" s="56"/>
      <c r="PXX19" s="56"/>
      <c r="PXY19" s="56"/>
      <c r="PXZ19" s="56"/>
      <c r="PYA19" s="56"/>
      <c r="PYB19" s="56"/>
      <c r="PYC19" s="56"/>
      <c r="PYD19" s="56"/>
      <c r="PYE19" s="56"/>
      <c r="PYF19" s="56"/>
      <c r="PYG19" s="56"/>
      <c r="PYH19" s="54" t="s">
        <v>247</v>
      </c>
      <c r="PYI19" s="57">
        <f t="shared" ref="PYI19:PZO19" si="1083">PYK19</f>
        <v>300000</v>
      </c>
      <c r="PYJ19" s="58"/>
      <c r="PYK19" s="57">
        <v>300000</v>
      </c>
      <c r="PYL19" s="57">
        <f t="shared" ref="PYL19:PZR19" si="1084">PYK19</f>
        <v>300000</v>
      </c>
      <c r="PYM19" s="57"/>
      <c r="PYN19" s="57">
        <f t="shared" ref="PYN19:PZT19" si="1085">PYO19+PYP19</f>
        <v>75000</v>
      </c>
      <c r="PYO19" s="57"/>
      <c r="PYP19" s="57">
        <f t="shared" ref="PYP19:PZV19" si="1086">PYI19*0.25</f>
        <v>75000</v>
      </c>
      <c r="PYQ19" s="57">
        <f t="shared" ref="PYQ19:PZW19" si="1087">PYP19*90%</f>
        <v>67500</v>
      </c>
      <c r="PYR19" s="57">
        <f t="shared" ref="PYR19:PZX19" si="1088">PYP19*10%</f>
        <v>7500</v>
      </c>
      <c r="PYS19" s="56"/>
      <c r="PYT19" s="56"/>
      <c r="PYU19" s="56"/>
      <c r="PYV19" s="56"/>
      <c r="PYW19" s="61">
        <v>9</v>
      </c>
      <c r="PYX19" s="63" t="s">
        <v>141</v>
      </c>
      <c r="PYY19" s="55"/>
      <c r="PYZ19" s="55"/>
      <c r="PZA19" s="56"/>
      <c r="PZB19" s="56"/>
      <c r="PZC19" s="56"/>
      <c r="PZD19" s="56"/>
      <c r="PZE19" s="56"/>
      <c r="PZF19" s="56"/>
      <c r="PZG19" s="56"/>
      <c r="PZH19" s="56"/>
      <c r="PZI19" s="56"/>
      <c r="PZJ19" s="56"/>
      <c r="PZK19" s="56"/>
      <c r="PZL19" s="56"/>
      <c r="PZM19" s="56"/>
      <c r="PZN19" s="54" t="s">
        <v>247</v>
      </c>
      <c r="PZO19" s="57">
        <f t="shared" si="1083"/>
        <v>300000</v>
      </c>
      <c r="PZP19" s="58"/>
      <c r="PZQ19" s="57">
        <v>300000</v>
      </c>
      <c r="PZR19" s="57">
        <f t="shared" si="1084"/>
        <v>300000</v>
      </c>
      <c r="PZS19" s="57"/>
      <c r="PZT19" s="57">
        <f t="shared" si="1085"/>
        <v>75000</v>
      </c>
      <c r="PZU19" s="57"/>
      <c r="PZV19" s="57">
        <f t="shared" si="1086"/>
        <v>75000</v>
      </c>
      <c r="PZW19" s="57">
        <f t="shared" si="1087"/>
        <v>67500</v>
      </c>
      <c r="PZX19" s="57">
        <f t="shared" si="1088"/>
        <v>7500</v>
      </c>
      <c r="PZY19" s="56"/>
      <c r="PZZ19" s="56"/>
      <c r="QAA19" s="56"/>
      <c r="QAB19" s="56"/>
      <c r="QAC19" s="61">
        <v>9</v>
      </c>
      <c r="QAD19" s="63" t="s">
        <v>141</v>
      </c>
      <c r="QAE19" s="55"/>
      <c r="QAF19" s="55"/>
      <c r="QAG19" s="56"/>
      <c r="QAH19" s="56"/>
      <c r="QAI19" s="56"/>
      <c r="QAJ19" s="56"/>
      <c r="QAK19" s="56"/>
      <c r="QAL19" s="56"/>
      <c r="QAM19" s="56"/>
      <c r="QAN19" s="56"/>
      <c r="QAO19" s="56"/>
      <c r="QAP19" s="56"/>
      <c r="QAQ19" s="56"/>
      <c r="QAR19" s="56"/>
      <c r="QAS19" s="56"/>
      <c r="QAT19" s="54" t="s">
        <v>247</v>
      </c>
      <c r="QAU19" s="57">
        <f t="shared" ref="QAU19:QCA19" si="1089">QAW19</f>
        <v>300000</v>
      </c>
      <c r="QAV19" s="58"/>
      <c r="QAW19" s="57">
        <v>300000</v>
      </c>
      <c r="QAX19" s="57">
        <f t="shared" ref="QAX19:QCD19" si="1090">QAW19</f>
        <v>300000</v>
      </c>
      <c r="QAY19" s="57"/>
      <c r="QAZ19" s="57">
        <f t="shared" ref="QAZ19:QCF19" si="1091">QBA19+QBB19</f>
        <v>75000</v>
      </c>
      <c r="QBA19" s="57"/>
      <c r="QBB19" s="57">
        <f t="shared" ref="QBB19:QCH19" si="1092">QAU19*0.25</f>
        <v>75000</v>
      </c>
      <c r="QBC19" s="57">
        <f t="shared" ref="QBC19:QCI19" si="1093">QBB19*90%</f>
        <v>67500</v>
      </c>
      <c r="QBD19" s="57">
        <f t="shared" ref="QBD19:QCJ19" si="1094">QBB19*10%</f>
        <v>7500</v>
      </c>
      <c r="QBE19" s="56"/>
      <c r="QBF19" s="56"/>
      <c r="QBG19" s="56"/>
      <c r="QBH19" s="56"/>
      <c r="QBI19" s="61">
        <v>9</v>
      </c>
      <c r="QBJ19" s="63" t="s">
        <v>141</v>
      </c>
      <c r="QBK19" s="55"/>
      <c r="QBL19" s="55"/>
      <c r="QBM19" s="56"/>
      <c r="QBN19" s="56"/>
      <c r="QBO19" s="56"/>
      <c r="QBP19" s="56"/>
      <c r="QBQ19" s="56"/>
      <c r="QBR19" s="56"/>
      <c r="QBS19" s="56"/>
      <c r="QBT19" s="56"/>
      <c r="QBU19" s="56"/>
      <c r="QBV19" s="56"/>
      <c r="QBW19" s="56"/>
      <c r="QBX19" s="56"/>
      <c r="QBY19" s="56"/>
      <c r="QBZ19" s="54" t="s">
        <v>247</v>
      </c>
      <c r="QCA19" s="57">
        <f t="shared" si="1089"/>
        <v>300000</v>
      </c>
      <c r="QCB19" s="58"/>
      <c r="QCC19" s="57">
        <v>300000</v>
      </c>
      <c r="QCD19" s="57">
        <f t="shared" si="1090"/>
        <v>300000</v>
      </c>
      <c r="QCE19" s="57"/>
      <c r="QCF19" s="57">
        <f t="shared" si="1091"/>
        <v>75000</v>
      </c>
      <c r="QCG19" s="57"/>
      <c r="QCH19" s="57">
        <f t="shared" si="1092"/>
        <v>75000</v>
      </c>
      <c r="QCI19" s="57">
        <f t="shared" si="1093"/>
        <v>67500</v>
      </c>
      <c r="QCJ19" s="57">
        <f t="shared" si="1094"/>
        <v>7500</v>
      </c>
      <c r="QCK19" s="56"/>
      <c r="QCL19" s="56"/>
      <c r="QCM19" s="56"/>
      <c r="QCN19" s="56"/>
      <c r="QCO19" s="61">
        <v>9</v>
      </c>
      <c r="QCP19" s="63" t="s">
        <v>141</v>
      </c>
      <c r="QCQ19" s="55"/>
      <c r="QCR19" s="55"/>
      <c r="QCS19" s="56"/>
      <c r="QCT19" s="56"/>
      <c r="QCU19" s="56"/>
      <c r="QCV19" s="56"/>
      <c r="QCW19" s="56"/>
      <c r="QCX19" s="56"/>
      <c r="QCY19" s="56"/>
      <c r="QCZ19" s="56"/>
      <c r="QDA19" s="56"/>
      <c r="QDB19" s="56"/>
      <c r="QDC19" s="56"/>
      <c r="QDD19" s="56"/>
      <c r="QDE19" s="56"/>
      <c r="QDF19" s="54" t="s">
        <v>247</v>
      </c>
      <c r="QDG19" s="57">
        <f t="shared" ref="QDG19:QEM19" si="1095">QDI19</f>
        <v>300000</v>
      </c>
      <c r="QDH19" s="58"/>
      <c r="QDI19" s="57">
        <v>300000</v>
      </c>
      <c r="QDJ19" s="57">
        <f t="shared" ref="QDJ19:QEP19" si="1096">QDI19</f>
        <v>300000</v>
      </c>
      <c r="QDK19" s="57"/>
      <c r="QDL19" s="57">
        <f t="shared" ref="QDL19:QER19" si="1097">QDM19+QDN19</f>
        <v>75000</v>
      </c>
      <c r="QDM19" s="57"/>
      <c r="QDN19" s="57">
        <f t="shared" ref="QDN19:QET19" si="1098">QDG19*0.25</f>
        <v>75000</v>
      </c>
      <c r="QDO19" s="57">
        <f t="shared" ref="QDO19:QEU19" si="1099">QDN19*90%</f>
        <v>67500</v>
      </c>
      <c r="QDP19" s="57">
        <f t="shared" ref="QDP19:QEV19" si="1100">QDN19*10%</f>
        <v>7500</v>
      </c>
      <c r="QDQ19" s="56"/>
      <c r="QDR19" s="56"/>
      <c r="QDS19" s="56"/>
      <c r="QDT19" s="56"/>
      <c r="QDU19" s="61">
        <v>9</v>
      </c>
      <c r="QDV19" s="63" t="s">
        <v>141</v>
      </c>
      <c r="QDW19" s="55"/>
      <c r="QDX19" s="55"/>
      <c r="QDY19" s="56"/>
      <c r="QDZ19" s="56"/>
      <c r="QEA19" s="56"/>
      <c r="QEB19" s="56"/>
      <c r="QEC19" s="56"/>
      <c r="QED19" s="56"/>
      <c r="QEE19" s="56"/>
      <c r="QEF19" s="56"/>
      <c r="QEG19" s="56"/>
      <c r="QEH19" s="56"/>
      <c r="QEI19" s="56"/>
      <c r="QEJ19" s="56"/>
      <c r="QEK19" s="56"/>
      <c r="QEL19" s="54" t="s">
        <v>247</v>
      </c>
      <c r="QEM19" s="57">
        <f t="shared" si="1095"/>
        <v>300000</v>
      </c>
      <c r="QEN19" s="58"/>
      <c r="QEO19" s="57">
        <v>300000</v>
      </c>
      <c r="QEP19" s="57">
        <f t="shared" si="1096"/>
        <v>300000</v>
      </c>
      <c r="QEQ19" s="57"/>
      <c r="QER19" s="57">
        <f t="shared" si="1097"/>
        <v>75000</v>
      </c>
      <c r="QES19" s="57"/>
      <c r="QET19" s="57">
        <f t="shared" si="1098"/>
        <v>75000</v>
      </c>
      <c r="QEU19" s="57">
        <f t="shared" si="1099"/>
        <v>67500</v>
      </c>
      <c r="QEV19" s="57">
        <f t="shared" si="1100"/>
        <v>7500</v>
      </c>
      <c r="QEW19" s="56"/>
      <c r="QEX19" s="56"/>
      <c r="QEY19" s="56"/>
      <c r="QEZ19" s="56"/>
      <c r="QFA19" s="61">
        <v>9</v>
      </c>
      <c r="QFB19" s="63" t="s">
        <v>141</v>
      </c>
      <c r="QFC19" s="55"/>
      <c r="QFD19" s="55"/>
      <c r="QFE19" s="56"/>
      <c r="QFF19" s="56"/>
      <c r="QFG19" s="56"/>
      <c r="QFH19" s="56"/>
      <c r="QFI19" s="56"/>
      <c r="QFJ19" s="56"/>
      <c r="QFK19" s="56"/>
      <c r="QFL19" s="56"/>
      <c r="QFM19" s="56"/>
      <c r="QFN19" s="56"/>
      <c r="QFO19" s="56"/>
      <c r="QFP19" s="56"/>
      <c r="QFQ19" s="56"/>
      <c r="QFR19" s="54" t="s">
        <v>247</v>
      </c>
      <c r="QFS19" s="57">
        <f t="shared" ref="QFS19:QGY19" si="1101">QFU19</f>
        <v>300000</v>
      </c>
      <c r="QFT19" s="58"/>
      <c r="QFU19" s="57">
        <v>300000</v>
      </c>
      <c r="QFV19" s="57">
        <f t="shared" ref="QFV19:QHB19" si="1102">QFU19</f>
        <v>300000</v>
      </c>
      <c r="QFW19" s="57"/>
      <c r="QFX19" s="57">
        <f t="shared" ref="QFX19:QHD19" si="1103">QFY19+QFZ19</f>
        <v>75000</v>
      </c>
      <c r="QFY19" s="57"/>
      <c r="QFZ19" s="57">
        <f t="shared" ref="QFZ19:QHF19" si="1104">QFS19*0.25</f>
        <v>75000</v>
      </c>
      <c r="QGA19" s="57">
        <f t="shared" ref="QGA19:QHG19" si="1105">QFZ19*90%</f>
        <v>67500</v>
      </c>
      <c r="QGB19" s="57">
        <f t="shared" ref="QGB19:QHH19" si="1106">QFZ19*10%</f>
        <v>7500</v>
      </c>
      <c r="QGC19" s="56"/>
      <c r="QGD19" s="56"/>
      <c r="QGE19" s="56"/>
      <c r="QGF19" s="56"/>
      <c r="QGG19" s="61">
        <v>9</v>
      </c>
      <c r="QGH19" s="63" t="s">
        <v>141</v>
      </c>
      <c r="QGI19" s="55"/>
      <c r="QGJ19" s="55"/>
      <c r="QGK19" s="56"/>
      <c r="QGL19" s="56"/>
      <c r="QGM19" s="56"/>
      <c r="QGN19" s="56"/>
      <c r="QGO19" s="56"/>
      <c r="QGP19" s="56"/>
      <c r="QGQ19" s="56"/>
      <c r="QGR19" s="56"/>
      <c r="QGS19" s="56"/>
      <c r="QGT19" s="56"/>
      <c r="QGU19" s="56"/>
      <c r="QGV19" s="56"/>
      <c r="QGW19" s="56"/>
      <c r="QGX19" s="54" t="s">
        <v>247</v>
      </c>
      <c r="QGY19" s="57">
        <f t="shared" si="1101"/>
        <v>300000</v>
      </c>
      <c r="QGZ19" s="58"/>
      <c r="QHA19" s="57">
        <v>300000</v>
      </c>
      <c r="QHB19" s="57">
        <f t="shared" si="1102"/>
        <v>300000</v>
      </c>
      <c r="QHC19" s="57"/>
      <c r="QHD19" s="57">
        <f t="shared" si="1103"/>
        <v>75000</v>
      </c>
      <c r="QHE19" s="57"/>
      <c r="QHF19" s="57">
        <f t="shared" si="1104"/>
        <v>75000</v>
      </c>
      <c r="QHG19" s="57">
        <f t="shared" si="1105"/>
        <v>67500</v>
      </c>
      <c r="QHH19" s="57">
        <f t="shared" si="1106"/>
        <v>7500</v>
      </c>
      <c r="QHI19" s="56"/>
      <c r="QHJ19" s="56"/>
      <c r="QHK19" s="56"/>
      <c r="QHL19" s="56"/>
      <c r="QHM19" s="61">
        <v>9</v>
      </c>
      <c r="QHN19" s="63" t="s">
        <v>141</v>
      </c>
      <c r="QHO19" s="55"/>
      <c r="QHP19" s="55"/>
      <c r="QHQ19" s="56"/>
      <c r="QHR19" s="56"/>
      <c r="QHS19" s="56"/>
      <c r="QHT19" s="56"/>
      <c r="QHU19" s="56"/>
      <c r="QHV19" s="56"/>
      <c r="QHW19" s="56"/>
      <c r="QHX19" s="56"/>
      <c r="QHY19" s="56"/>
      <c r="QHZ19" s="56"/>
      <c r="QIA19" s="56"/>
      <c r="QIB19" s="56"/>
      <c r="QIC19" s="56"/>
      <c r="QID19" s="54" t="s">
        <v>247</v>
      </c>
      <c r="QIE19" s="57">
        <f t="shared" ref="QIE19:QJK19" si="1107">QIG19</f>
        <v>300000</v>
      </c>
      <c r="QIF19" s="58"/>
      <c r="QIG19" s="57">
        <v>300000</v>
      </c>
      <c r="QIH19" s="57">
        <f t="shared" ref="QIH19:QJN19" si="1108">QIG19</f>
        <v>300000</v>
      </c>
      <c r="QII19" s="57"/>
      <c r="QIJ19" s="57">
        <f t="shared" ref="QIJ19:QJP19" si="1109">QIK19+QIL19</f>
        <v>75000</v>
      </c>
      <c r="QIK19" s="57"/>
      <c r="QIL19" s="57">
        <f t="shared" ref="QIL19:QJR19" si="1110">QIE19*0.25</f>
        <v>75000</v>
      </c>
      <c r="QIM19" s="57">
        <f t="shared" ref="QIM19:QJS19" si="1111">QIL19*90%</f>
        <v>67500</v>
      </c>
      <c r="QIN19" s="57">
        <f t="shared" ref="QIN19:QJT19" si="1112">QIL19*10%</f>
        <v>7500</v>
      </c>
      <c r="QIO19" s="56"/>
      <c r="QIP19" s="56"/>
      <c r="QIQ19" s="56"/>
      <c r="QIR19" s="56"/>
      <c r="QIS19" s="61">
        <v>9</v>
      </c>
      <c r="QIT19" s="63" t="s">
        <v>141</v>
      </c>
      <c r="QIU19" s="55"/>
      <c r="QIV19" s="55"/>
      <c r="QIW19" s="56"/>
      <c r="QIX19" s="56"/>
      <c r="QIY19" s="56"/>
      <c r="QIZ19" s="56"/>
      <c r="QJA19" s="56"/>
      <c r="QJB19" s="56"/>
      <c r="QJC19" s="56"/>
      <c r="QJD19" s="56"/>
      <c r="QJE19" s="56"/>
      <c r="QJF19" s="56"/>
      <c r="QJG19" s="56"/>
      <c r="QJH19" s="56"/>
      <c r="QJI19" s="56"/>
      <c r="QJJ19" s="54" t="s">
        <v>247</v>
      </c>
      <c r="QJK19" s="57">
        <f t="shared" si="1107"/>
        <v>300000</v>
      </c>
      <c r="QJL19" s="58"/>
      <c r="QJM19" s="57">
        <v>300000</v>
      </c>
      <c r="QJN19" s="57">
        <f t="shared" si="1108"/>
        <v>300000</v>
      </c>
      <c r="QJO19" s="57"/>
      <c r="QJP19" s="57">
        <f t="shared" si="1109"/>
        <v>75000</v>
      </c>
      <c r="QJQ19" s="57"/>
      <c r="QJR19" s="57">
        <f t="shared" si="1110"/>
        <v>75000</v>
      </c>
      <c r="QJS19" s="57">
        <f t="shared" si="1111"/>
        <v>67500</v>
      </c>
      <c r="QJT19" s="57">
        <f t="shared" si="1112"/>
        <v>7500</v>
      </c>
      <c r="QJU19" s="56"/>
      <c r="QJV19" s="56"/>
      <c r="QJW19" s="56"/>
      <c r="QJX19" s="56"/>
      <c r="QJY19" s="61">
        <v>9</v>
      </c>
      <c r="QJZ19" s="63" t="s">
        <v>141</v>
      </c>
      <c r="QKA19" s="55"/>
      <c r="QKB19" s="55"/>
      <c r="QKC19" s="56"/>
      <c r="QKD19" s="56"/>
      <c r="QKE19" s="56"/>
      <c r="QKF19" s="56"/>
      <c r="QKG19" s="56"/>
      <c r="QKH19" s="56"/>
      <c r="QKI19" s="56"/>
      <c r="QKJ19" s="56"/>
      <c r="QKK19" s="56"/>
      <c r="QKL19" s="56"/>
      <c r="QKM19" s="56"/>
      <c r="QKN19" s="56"/>
      <c r="QKO19" s="56"/>
      <c r="QKP19" s="54" t="s">
        <v>247</v>
      </c>
      <c r="QKQ19" s="57">
        <f t="shared" ref="QKQ19:QLW19" si="1113">QKS19</f>
        <v>300000</v>
      </c>
      <c r="QKR19" s="58"/>
      <c r="QKS19" s="57">
        <v>300000</v>
      </c>
      <c r="QKT19" s="57">
        <f t="shared" ref="QKT19:QLZ19" si="1114">QKS19</f>
        <v>300000</v>
      </c>
      <c r="QKU19" s="57"/>
      <c r="QKV19" s="57">
        <f t="shared" ref="QKV19:QMB19" si="1115">QKW19+QKX19</f>
        <v>75000</v>
      </c>
      <c r="QKW19" s="57"/>
      <c r="QKX19" s="57">
        <f t="shared" ref="QKX19:QMD19" si="1116">QKQ19*0.25</f>
        <v>75000</v>
      </c>
      <c r="QKY19" s="57">
        <f t="shared" ref="QKY19:QME19" si="1117">QKX19*90%</f>
        <v>67500</v>
      </c>
      <c r="QKZ19" s="57">
        <f t="shared" ref="QKZ19:QMF19" si="1118">QKX19*10%</f>
        <v>7500</v>
      </c>
      <c r="QLA19" s="56"/>
      <c r="QLB19" s="56"/>
      <c r="QLC19" s="56"/>
      <c r="QLD19" s="56"/>
      <c r="QLE19" s="61">
        <v>9</v>
      </c>
      <c r="QLF19" s="63" t="s">
        <v>141</v>
      </c>
      <c r="QLG19" s="55"/>
      <c r="QLH19" s="55"/>
      <c r="QLI19" s="56"/>
      <c r="QLJ19" s="56"/>
      <c r="QLK19" s="56"/>
      <c r="QLL19" s="56"/>
      <c r="QLM19" s="56"/>
      <c r="QLN19" s="56"/>
      <c r="QLO19" s="56"/>
      <c r="QLP19" s="56"/>
      <c r="QLQ19" s="56"/>
      <c r="QLR19" s="56"/>
      <c r="QLS19" s="56"/>
      <c r="QLT19" s="56"/>
      <c r="QLU19" s="56"/>
      <c r="QLV19" s="54" t="s">
        <v>247</v>
      </c>
      <c r="QLW19" s="57">
        <f t="shared" si="1113"/>
        <v>300000</v>
      </c>
      <c r="QLX19" s="58"/>
      <c r="QLY19" s="57">
        <v>300000</v>
      </c>
      <c r="QLZ19" s="57">
        <f t="shared" si="1114"/>
        <v>300000</v>
      </c>
      <c r="QMA19" s="57"/>
      <c r="QMB19" s="57">
        <f t="shared" si="1115"/>
        <v>75000</v>
      </c>
      <c r="QMC19" s="57"/>
      <c r="QMD19" s="57">
        <f t="shared" si="1116"/>
        <v>75000</v>
      </c>
      <c r="QME19" s="57">
        <f t="shared" si="1117"/>
        <v>67500</v>
      </c>
      <c r="QMF19" s="57">
        <f t="shared" si="1118"/>
        <v>7500</v>
      </c>
      <c r="QMG19" s="56"/>
      <c r="QMH19" s="56"/>
      <c r="QMI19" s="56"/>
      <c r="QMJ19" s="56"/>
      <c r="QMK19" s="61">
        <v>9</v>
      </c>
      <c r="QML19" s="63" t="s">
        <v>141</v>
      </c>
      <c r="QMM19" s="55"/>
      <c r="QMN19" s="55"/>
      <c r="QMO19" s="56"/>
      <c r="QMP19" s="56"/>
      <c r="QMQ19" s="56"/>
      <c r="QMR19" s="56"/>
      <c r="QMS19" s="56"/>
      <c r="QMT19" s="56"/>
      <c r="QMU19" s="56"/>
      <c r="QMV19" s="56"/>
      <c r="QMW19" s="56"/>
      <c r="QMX19" s="56"/>
      <c r="QMY19" s="56"/>
      <c r="QMZ19" s="56"/>
      <c r="QNA19" s="56"/>
      <c r="QNB19" s="54" t="s">
        <v>247</v>
      </c>
      <c r="QNC19" s="57">
        <f t="shared" ref="QNC19:QOI19" si="1119">QNE19</f>
        <v>300000</v>
      </c>
      <c r="QND19" s="58"/>
      <c r="QNE19" s="57">
        <v>300000</v>
      </c>
      <c r="QNF19" s="57">
        <f t="shared" ref="QNF19:QOL19" si="1120">QNE19</f>
        <v>300000</v>
      </c>
      <c r="QNG19" s="57"/>
      <c r="QNH19" s="57">
        <f t="shared" ref="QNH19:QON19" si="1121">QNI19+QNJ19</f>
        <v>75000</v>
      </c>
      <c r="QNI19" s="57"/>
      <c r="QNJ19" s="57">
        <f t="shared" ref="QNJ19:QOP19" si="1122">QNC19*0.25</f>
        <v>75000</v>
      </c>
      <c r="QNK19" s="57">
        <f t="shared" ref="QNK19:QOQ19" si="1123">QNJ19*90%</f>
        <v>67500</v>
      </c>
      <c r="QNL19" s="57">
        <f t="shared" ref="QNL19:QOR19" si="1124">QNJ19*10%</f>
        <v>7500</v>
      </c>
      <c r="QNM19" s="56"/>
      <c r="QNN19" s="56"/>
      <c r="QNO19" s="56"/>
      <c r="QNP19" s="56"/>
      <c r="QNQ19" s="61">
        <v>9</v>
      </c>
      <c r="QNR19" s="63" t="s">
        <v>141</v>
      </c>
      <c r="QNS19" s="55"/>
      <c r="QNT19" s="55"/>
      <c r="QNU19" s="56"/>
      <c r="QNV19" s="56"/>
      <c r="QNW19" s="56"/>
      <c r="QNX19" s="56"/>
      <c r="QNY19" s="56"/>
      <c r="QNZ19" s="56"/>
      <c r="QOA19" s="56"/>
      <c r="QOB19" s="56"/>
      <c r="QOC19" s="56"/>
      <c r="QOD19" s="56"/>
      <c r="QOE19" s="56"/>
      <c r="QOF19" s="56"/>
      <c r="QOG19" s="56"/>
      <c r="QOH19" s="54" t="s">
        <v>247</v>
      </c>
      <c r="QOI19" s="57">
        <f t="shared" si="1119"/>
        <v>300000</v>
      </c>
      <c r="QOJ19" s="58"/>
      <c r="QOK19" s="57">
        <v>300000</v>
      </c>
      <c r="QOL19" s="57">
        <f t="shared" si="1120"/>
        <v>300000</v>
      </c>
      <c r="QOM19" s="57"/>
      <c r="QON19" s="57">
        <f t="shared" si="1121"/>
        <v>75000</v>
      </c>
      <c r="QOO19" s="57"/>
      <c r="QOP19" s="57">
        <f t="shared" si="1122"/>
        <v>75000</v>
      </c>
      <c r="QOQ19" s="57">
        <f t="shared" si="1123"/>
        <v>67500</v>
      </c>
      <c r="QOR19" s="57">
        <f t="shared" si="1124"/>
        <v>7500</v>
      </c>
      <c r="QOS19" s="56"/>
      <c r="QOT19" s="56"/>
      <c r="QOU19" s="56"/>
      <c r="QOV19" s="56"/>
      <c r="QOW19" s="61">
        <v>9</v>
      </c>
      <c r="QOX19" s="63" t="s">
        <v>141</v>
      </c>
      <c r="QOY19" s="55"/>
      <c r="QOZ19" s="55"/>
      <c r="QPA19" s="56"/>
      <c r="QPB19" s="56"/>
      <c r="QPC19" s="56"/>
      <c r="QPD19" s="56"/>
      <c r="QPE19" s="56"/>
      <c r="QPF19" s="56"/>
      <c r="QPG19" s="56"/>
      <c r="QPH19" s="56"/>
      <c r="QPI19" s="56"/>
      <c r="QPJ19" s="56"/>
      <c r="QPK19" s="56"/>
      <c r="QPL19" s="56"/>
      <c r="QPM19" s="56"/>
      <c r="QPN19" s="54" t="s">
        <v>247</v>
      </c>
      <c r="QPO19" s="57">
        <f t="shared" ref="QPO19:QQU19" si="1125">QPQ19</f>
        <v>300000</v>
      </c>
      <c r="QPP19" s="58"/>
      <c r="QPQ19" s="57">
        <v>300000</v>
      </c>
      <c r="QPR19" s="57">
        <f t="shared" ref="QPR19:QQX19" si="1126">QPQ19</f>
        <v>300000</v>
      </c>
      <c r="QPS19" s="57"/>
      <c r="QPT19" s="57">
        <f t="shared" ref="QPT19:QQZ19" si="1127">QPU19+QPV19</f>
        <v>75000</v>
      </c>
      <c r="QPU19" s="57"/>
      <c r="QPV19" s="57">
        <f t="shared" ref="QPV19:QRB19" si="1128">QPO19*0.25</f>
        <v>75000</v>
      </c>
      <c r="QPW19" s="57">
        <f t="shared" ref="QPW19:QRC19" si="1129">QPV19*90%</f>
        <v>67500</v>
      </c>
      <c r="QPX19" s="57">
        <f t="shared" ref="QPX19:QRD19" si="1130">QPV19*10%</f>
        <v>7500</v>
      </c>
      <c r="QPY19" s="56"/>
      <c r="QPZ19" s="56"/>
      <c r="QQA19" s="56"/>
      <c r="QQB19" s="56"/>
      <c r="QQC19" s="61">
        <v>9</v>
      </c>
      <c r="QQD19" s="63" t="s">
        <v>141</v>
      </c>
      <c r="QQE19" s="55"/>
      <c r="QQF19" s="55"/>
      <c r="QQG19" s="56"/>
      <c r="QQH19" s="56"/>
      <c r="QQI19" s="56"/>
      <c r="QQJ19" s="56"/>
      <c r="QQK19" s="56"/>
      <c r="QQL19" s="56"/>
      <c r="QQM19" s="56"/>
      <c r="QQN19" s="56"/>
      <c r="QQO19" s="56"/>
      <c r="QQP19" s="56"/>
      <c r="QQQ19" s="56"/>
      <c r="QQR19" s="56"/>
      <c r="QQS19" s="56"/>
      <c r="QQT19" s="54" t="s">
        <v>247</v>
      </c>
      <c r="QQU19" s="57">
        <f t="shared" si="1125"/>
        <v>300000</v>
      </c>
      <c r="QQV19" s="58"/>
      <c r="QQW19" s="57">
        <v>300000</v>
      </c>
      <c r="QQX19" s="57">
        <f t="shared" si="1126"/>
        <v>300000</v>
      </c>
      <c r="QQY19" s="57"/>
      <c r="QQZ19" s="57">
        <f t="shared" si="1127"/>
        <v>75000</v>
      </c>
      <c r="QRA19" s="57"/>
      <c r="QRB19" s="57">
        <f t="shared" si="1128"/>
        <v>75000</v>
      </c>
      <c r="QRC19" s="57">
        <f t="shared" si="1129"/>
        <v>67500</v>
      </c>
      <c r="QRD19" s="57">
        <f t="shared" si="1130"/>
        <v>7500</v>
      </c>
      <c r="QRE19" s="56"/>
      <c r="QRF19" s="56"/>
      <c r="QRG19" s="56"/>
      <c r="QRH19" s="56"/>
      <c r="QRI19" s="61">
        <v>9</v>
      </c>
      <c r="QRJ19" s="63" t="s">
        <v>141</v>
      </c>
      <c r="QRK19" s="55"/>
      <c r="QRL19" s="55"/>
      <c r="QRM19" s="56"/>
      <c r="QRN19" s="56"/>
      <c r="QRO19" s="56"/>
      <c r="QRP19" s="56"/>
      <c r="QRQ19" s="56"/>
      <c r="QRR19" s="56"/>
      <c r="QRS19" s="56"/>
      <c r="QRT19" s="56"/>
      <c r="QRU19" s="56"/>
      <c r="QRV19" s="56"/>
      <c r="QRW19" s="56"/>
      <c r="QRX19" s="56"/>
      <c r="QRY19" s="56"/>
      <c r="QRZ19" s="54" t="s">
        <v>247</v>
      </c>
      <c r="QSA19" s="57">
        <f t="shared" ref="QSA19:QTG19" si="1131">QSC19</f>
        <v>300000</v>
      </c>
      <c r="QSB19" s="58"/>
      <c r="QSC19" s="57">
        <v>300000</v>
      </c>
      <c r="QSD19" s="57">
        <f t="shared" ref="QSD19:QTJ19" si="1132">QSC19</f>
        <v>300000</v>
      </c>
      <c r="QSE19" s="57"/>
      <c r="QSF19" s="57">
        <f t="shared" ref="QSF19:QTL19" si="1133">QSG19+QSH19</f>
        <v>75000</v>
      </c>
      <c r="QSG19" s="57"/>
      <c r="QSH19" s="57">
        <f t="shared" ref="QSH19:QTN19" si="1134">QSA19*0.25</f>
        <v>75000</v>
      </c>
      <c r="QSI19" s="57">
        <f t="shared" ref="QSI19:QTO19" si="1135">QSH19*90%</f>
        <v>67500</v>
      </c>
      <c r="QSJ19" s="57">
        <f t="shared" ref="QSJ19:QTP19" si="1136">QSH19*10%</f>
        <v>7500</v>
      </c>
      <c r="QSK19" s="56"/>
      <c r="QSL19" s="56"/>
      <c r="QSM19" s="56"/>
      <c r="QSN19" s="56"/>
      <c r="QSO19" s="61">
        <v>9</v>
      </c>
      <c r="QSP19" s="63" t="s">
        <v>141</v>
      </c>
      <c r="QSQ19" s="55"/>
      <c r="QSR19" s="55"/>
      <c r="QSS19" s="56"/>
      <c r="QST19" s="56"/>
      <c r="QSU19" s="56"/>
      <c r="QSV19" s="56"/>
      <c r="QSW19" s="56"/>
      <c r="QSX19" s="56"/>
      <c r="QSY19" s="56"/>
      <c r="QSZ19" s="56"/>
      <c r="QTA19" s="56"/>
      <c r="QTB19" s="56"/>
      <c r="QTC19" s="56"/>
      <c r="QTD19" s="56"/>
      <c r="QTE19" s="56"/>
      <c r="QTF19" s="54" t="s">
        <v>247</v>
      </c>
      <c r="QTG19" s="57">
        <f t="shared" si="1131"/>
        <v>300000</v>
      </c>
      <c r="QTH19" s="58"/>
      <c r="QTI19" s="57">
        <v>300000</v>
      </c>
      <c r="QTJ19" s="57">
        <f t="shared" si="1132"/>
        <v>300000</v>
      </c>
      <c r="QTK19" s="57"/>
      <c r="QTL19" s="57">
        <f t="shared" si="1133"/>
        <v>75000</v>
      </c>
      <c r="QTM19" s="57"/>
      <c r="QTN19" s="57">
        <f t="shared" si="1134"/>
        <v>75000</v>
      </c>
      <c r="QTO19" s="57">
        <f t="shared" si="1135"/>
        <v>67500</v>
      </c>
      <c r="QTP19" s="57">
        <f t="shared" si="1136"/>
        <v>7500</v>
      </c>
      <c r="QTQ19" s="56"/>
      <c r="QTR19" s="56"/>
      <c r="QTS19" s="56"/>
      <c r="QTT19" s="56"/>
      <c r="QTU19" s="61">
        <v>9</v>
      </c>
      <c r="QTV19" s="63" t="s">
        <v>141</v>
      </c>
      <c r="QTW19" s="55"/>
      <c r="QTX19" s="55"/>
      <c r="QTY19" s="56"/>
      <c r="QTZ19" s="56"/>
      <c r="QUA19" s="56"/>
      <c r="QUB19" s="56"/>
      <c r="QUC19" s="56"/>
      <c r="QUD19" s="56"/>
      <c r="QUE19" s="56"/>
      <c r="QUF19" s="56"/>
      <c r="QUG19" s="56"/>
      <c r="QUH19" s="56"/>
      <c r="QUI19" s="56"/>
      <c r="QUJ19" s="56"/>
      <c r="QUK19" s="56"/>
      <c r="QUL19" s="54" t="s">
        <v>247</v>
      </c>
      <c r="QUM19" s="57">
        <f t="shared" ref="QUM19:QVS19" si="1137">QUO19</f>
        <v>300000</v>
      </c>
      <c r="QUN19" s="58"/>
      <c r="QUO19" s="57">
        <v>300000</v>
      </c>
      <c r="QUP19" s="57">
        <f t="shared" ref="QUP19:QVV19" si="1138">QUO19</f>
        <v>300000</v>
      </c>
      <c r="QUQ19" s="57"/>
      <c r="QUR19" s="57">
        <f t="shared" ref="QUR19:QVX19" si="1139">QUS19+QUT19</f>
        <v>75000</v>
      </c>
      <c r="QUS19" s="57"/>
      <c r="QUT19" s="57">
        <f t="shared" ref="QUT19:QVZ19" si="1140">QUM19*0.25</f>
        <v>75000</v>
      </c>
      <c r="QUU19" s="57">
        <f t="shared" ref="QUU19:QWA19" si="1141">QUT19*90%</f>
        <v>67500</v>
      </c>
      <c r="QUV19" s="57">
        <f t="shared" ref="QUV19:QWB19" si="1142">QUT19*10%</f>
        <v>7500</v>
      </c>
      <c r="QUW19" s="56"/>
      <c r="QUX19" s="56"/>
      <c r="QUY19" s="56"/>
      <c r="QUZ19" s="56"/>
      <c r="QVA19" s="61">
        <v>9</v>
      </c>
      <c r="QVB19" s="63" t="s">
        <v>141</v>
      </c>
      <c r="QVC19" s="55"/>
      <c r="QVD19" s="55"/>
      <c r="QVE19" s="56"/>
      <c r="QVF19" s="56"/>
      <c r="QVG19" s="56"/>
      <c r="QVH19" s="56"/>
      <c r="QVI19" s="56"/>
      <c r="QVJ19" s="56"/>
      <c r="QVK19" s="56"/>
      <c r="QVL19" s="56"/>
      <c r="QVM19" s="56"/>
      <c r="QVN19" s="56"/>
      <c r="QVO19" s="56"/>
      <c r="QVP19" s="56"/>
      <c r="QVQ19" s="56"/>
      <c r="QVR19" s="54" t="s">
        <v>247</v>
      </c>
      <c r="QVS19" s="57">
        <f t="shared" si="1137"/>
        <v>300000</v>
      </c>
      <c r="QVT19" s="58"/>
      <c r="QVU19" s="57">
        <v>300000</v>
      </c>
      <c r="QVV19" s="57">
        <f t="shared" si="1138"/>
        <v>300000</v>
      </c>
      <c r="QVW19" s="57"/>
      <c r="QVX19" s="57">
        <f t="shared" si="1139"/>
        <v>75000</v>
      </c>
      <c r="QVY19" s="57"/>
      <c r="QVZ19" s="57">
        <f t="shared" si="1140"/>
        <v>75000</v>
      </c>
      <c r="QWA19" s="57">
        <f t="shared" si="1141"/>
        <v>67500</v>
      </c>
      <c r="QWB19" s="57">
        <f t="shared" si="1142"/>
        <v>7500</v>
      </c>
      <c r="QWC19" s="56"/>
      <c r="QWD19" s="56"/>
      <c r="QWE19" s="56"/>
      <c r="QWF19" s="56"/>
      <c r="QWG19" s="61">
        <v>9</v>
      </c>
      <c r="QWH19" s="63" t="s">
        <v>141</v>
      </c>
      <c r="QWI19" s="55"/>
      <c r="QWJ19" s="55"/>
      <c r="QWK19" s="56"/>
      <c r="QWL19" s="56"/>
      <c r="QWM19" s="56"/>
      <c r="QWN19" s="56"/>
      <c r="QWO19" s="56"/>
      <c r="QWP19" s="56"/>
      <c r="QWQ19" s="56"/>
      <c r="QWR19" s="56"/>
      <c r="QWS19" s="56"/>
      <c r="QWT19" s="56"/>
      <c r="QWU19" s="56"/>
      <c r="QWV19" s="56"/>
      <c r="QWW19" s="56"/>
      <c r="QWX19" s="54" t="s">
        <v>247</v>
      </c>
      <c r="QWY19" s="57">
        <f t="shared" ref="QWY19:QYE19" si="1143">QXA19</f>
        <v>300000</v>
      </c>
      <c r="QWZ19" s="58"/>
      <c r="QXA19" s="57">
        <v>300000</v>
      </c>
      <c r="QXB19" s="57">
        <f t="shared" ref="QXB19:QYH19" si="1144">QXA19</f>
        <v>300000</v>
      </c>
      <c r="QXC19" s="57"/>
      <c r="QXD19" s="57">
        <f t="shared" ref="QXD19:QYJ19" si="1145">QXE19+QXF19</f>
        <v>75000</v>
      </c>
      <c r="QXE19" s="57"/>
      <c r="QXF19" s="57">
        <f t="shared" ref="QXF19:QYL19" si="1146">QWY19*0.25</f>
        <v>75000</v>
      </c>
      <c r="QXG19" s="57">
        <f t="shared" ref="QXG19:QYM19" si="1147">QXF19*90%</f>
        <v>67500</v>
      </c>
      <c r="QXH19" s="57">
        <f t="shared" ref="QXH19:QYN19" si="1148">QXF19*10%</f>
        <v>7500</v>
      </c>
      <c r="QXI19" s="56"/>
      <c r="QXJ19" s="56"/>
      <c r="QXK19" s="56"/>
      <c r="QXL19" s="56"/>
      <c r="QXM19" s="61">
        <v>9</v>
      </c>
      <c r="QXN19" s="63" t="s">
        <v>141</v>
      </c>
      <c r="QXO19" s="55"/>
      <c r="QXP19" s="55"/>
      <c r="QXQ19" s="56"/>
      <c r="QXR19" s="56"/>
      <c r="QXS19" s="56"/>
      <c r="QXT19" s="56"/>
      <c r="QXU19" s="56"/>
      <c r="QXV19" s="56"/>
      <c r="QXW19" s="56"/>
      <c r="QXX19" s="56"/>
      <c r="QXY19" s="56"/>
      <c r="QXZ19" s="56"/>
      <c r="QYA19" s="56"/>
      <c r="QYB19" s="56"/>
      <c r="QYC19" s="56"/>
      <c r="QYD19" s="54" t="s">
        <v>247</v>
      </c>
      <c r="QYE19" s="57">
        <f t="shared" si="1143"/>
        <v>300000</v>
      </c>
      <c r="QYF19" s="58"/>
      <c r="QYG19" s="57">
        <v>300000</v>
      </c>
      <c r="QYH19" s="57">
        <f t="shared" si="1144"/>
        <v>300000</v>
      </c>
      <c r="QYI19" s="57"/>
      <c r="QYJ19" s="57">
        <f t="shared" si="1145"/>
        <v>75000</v>
      </c>
      <c r="QYK19" s="57"/>
      <c r="QYL19" s="57">
        <f t="shared" si="1146"/>
        <v>75000</v>
      </c>
      <c r="QYM19" s="57">
        <f t="shared" si="1147"/>
        <v>67500</v>
      </c>
      <c r="QYN19" s="57">
        <f t="shared" si="1148"/>
        <v>7500</v>
      </c>
      <c r="QYO19" s="56"/>
      <c r="QYP19" s="56"/>
      <c r="QYQ19" s="56"/>
      <c r="QYR19" s="56"/>
      <c r="QYS19" s="61">
        <v>9</v>
      </c>
      <c r="QYT19" s="63" t="s">
        <v>141</v>
      </c>
      <c r="QYU19" s="55"/>
      <c r="QYV19" s="55"/>
      <c r="QYW19" s="56"/>
      <c r="QYX19" s="56"/>
      <c r="QYY19" s="56"/>
      <c r="QYZ19" s="56"/>
      <c r="QZA19" s="56"/>
      <c r="QZB19" s="56"/>
      <c r="QZC19" s="56"/>
      <c r="QZD19" s="56"/>
      <c r="QZE19" s="56"/>
      <c r="QZF19" s="56"/>
      <c r="QZG19" s="56"/>
      <c r="QZH19" s="56"/>
      <c r="QZI19" s="56"/>
      <c r="QZJ19" s="54" t="s">
        <v>247</v>
      </c>
      <c r="QZK19" s="57">
        <f t="shared" ref="QZK19:RAQ19" si="1149">QZM19</f>
        <v>300000</v>
      </c>
      <c r="QZL19" s="58"/>
      <c r="QZM19" s="57">
        <v>300000</v>
      </c>
      <c r="QZN19" s="57">
        <f t="shared" ref="QZN19:RAT19" si="1150">QZM19</f>
        <v>300000</v>
      </c>
      <c r="QZO19" s="57"/>
      <c r="QZP19" s="57">
        <f t="shared" ref="QZP19:RAV19" si="1151">QZQ19+QZR19</f>
        <v>75000</v>
      </c>
      <c r="QZQ19" s="57"/>
      <c r="QZR19" s="57">
        <f t="shared" ref="QZR19:RAX19" si="1152">QZK19*0.25</f>
        <v>75000</v>
      </c>
      <c r="QZS19" s="57">
        <f t="shared" ref="QZS19:RAY19" si="1153">QZR19*90%</f>
        <v>67500</v>
      </c>
      <c r="QZT19" s="57">
        <f t="shared" ref="QZT19:RAZ19" si="1154">QZR19*10%</f>
        <v>7500</v>
      </c>
      <c r="QZU19" s="56"/>
      <c r="QZV19" s="56"/>
      <c r="QZW19" s="56"/>
      <c r="QZX19" s="56"/>
      <c r="QZY19" s="61">
        <v>9</v>
      </c>
      <c r="QZZ19" s="63" t="s">
        <v>141</v>
      </c>
      <c r="RAA19" s="55"/>
      <c r="RAB19" s="55"/>
      <c r="RAC19" s="56"/>
      <c r="RAD19" s="56"/>
      <c r="RAE19" s="56"/>
      <c r="RAF19" s="56"/>
      <c r="RAG19" s="56"/>
      <c r="RAH19" s="56"/>
      <c r="RAI19" s="56"/>
      <c r="RAJ19" s="56"/>
      <c r="RAK19" s="56"/>
      <c r="RAL19" s="56"/>
      <c r="RAM19" s="56"/>
      <c r="RAN19" s="56"/>
      <c r="RAO19" s="56"/>
      <c r="RAP19" s="54" t="s">
        <v>247</v>
      </c>
      <c r="RAQ19" s="57">
        <f t="shared" si="1149"/>
        <v>300000</v>
      </c>
      <c r="RAR19" s="58"/>
      <c r="RAS19" s="57">
        <v>300000</v>
      </c>
      <c r="RAT19" s="57">
        <f t="shared" si="1150"/>
        <v>300000</v>
      </c>
      <c r="RAU19" s="57"/>
      <c r="RAV19" s="57">
        <f t="shared" si="1151"/>
        <v>75000</v>
      </c>
      <c r="RAW19" s="57"/>
      <c r="RAX19" s="57">
        <f t="shared" si="1152"/>
        <v>75000</v>
      </c>
      <c r="RAY19" s="57">
        <f t="shared" si="1153"/>
        <v>67500</v>
      </c>
      <c r="RAZ19" s="57">
        <f t="shared" si="1154"/>
        <v>7500</v>
      </c>
      <c r="RBA19" s="56"/>
      <c r="RBB19" s="56"/>
      <c r="RBC19" s="56"/>
      <c r="RBD19" s="56"/>
      <c r="RBE19" s="61">
        <v>9</v>
      </c>
      <c r="RBF19" s="63" t="s">
        <v>141</v>
      </c>
      <c r="RBG19" s="55"/>
      <c r="RBH19" s="55"/>
      <c r="RBI19" s="56"/>
      <c r="RBJ19" s="56"/>
      <c r="RBK19" s="56"/>
      <c r="RBL19" s="56"/>
      <c r="RBM19" s="56"/>
      <c r="RBN19" s="56"/>
      <c r="RBO19" s="56"/>
      <c r="RBP19" s="56"/>
      <c r="RBQ19" s="56"/>
      <c r="RBR19" s="56"/>
      <c r="RBS19" s="56"/>
      <c r="RBT19" s="56"/>
      <c r="RBU19" s="56"/>
      <c r="RBV19" s="54" t="s">
        <v>247</v>
      </c>
      <c r="RBW19" s="57">
        <f t="shared" ref="RBW19:RDC19" si="1155">RBY19</f>
        <v>300000</v>
      </c>
      <c r="RBX19" s="58"/>
      <c r="RBY19" s="57">
        <v>300000</v>
      </c>
      <c r="RBZ19" s="57">
        <f t="shared" ref="RBZ19:RDF19" si="1156">RBY19</f>
        <v>300000</v>
      </c>
      <c r="RCA19" s="57"/>
      <c r="RCB19" s="57">
        <f t="shared" ref="RCB19:RDH19" si="1157">RCC19+RCD19</f>
        <v>75000</v>
      </c>
      <c r="RCC19" s="57"/>
      <c r="RCD19" s="57">
        <f t="shared" ref="RCD19:RDJ19" si="1158">RBW19*0.25</f>
        <v>75000</v>
      </c>
      <c r="RCE19" s="57">
        <f t="shared" ref="RCE19:RDK19" si="1159">RCD19*90%</f>
        <v>67500</v>
      </c>
      <c r="RCF19" s="57">
        <f t="shared" ref="RCF19:RDL19" si="1160">RCD19*10%</f>
        <v>7500</v>
      </c>
      <c r="RCG19" s="56"/>
      <c r="RCH19" s="56"/>
      <c r="RCI19" s="56"/>
      <c r="RCJ19" s="56"/>
      <c r="RCK19" s="61">
        <v>9</v>
      </c>
      <c r="RCL19" s="63" t="s">
        <v>141</v>
      </c>
      <c r="RCM19" s="55"/>
      <c r="RCN19" s="55"/>
      <c r="RCO19" s="56"/>
      <c r="RCP19" s="56"/>
      <c r="RCQ19" s="56"/>
      <c r="RCR19" s="56"/>
      <c r="RCS19" s="56"/>
      <c r="RCT19" s="56"/>
      <c r="RCU19" s="56"/>
      <c r="RCV19" s="56"/>
      <c r="RCW19" s="56"/>
      <c r="RCX19" s="56"/>
      <c r="RCY19" s="56"/>
      <c r="RCZ19" s="56"/>
      <c r="RDA19" s="56"/>
      <c r="RDB19" s="54" t="s">
        <v>247</v>
      </c>
      <c r="RDC19" s="57">
        <f t="shared" si="1155"/>
        <v>300000</v>
      </c>
      <c r="RDD19" s="58"/>
      <c r="RDE19" s="57">
        <v>300000</v>
      </c>
      <c r="RDF19" s="57">
        <f t="shared" si="1156"/>
        <v>300000</v>
      </c>
      <c r="RDG19" s="57"/>
      <c r="RDH19" s="57">
        <f t="shared" si="1157"/>
        <v>75000</v>
      </c>
      <c r="RDI19" s="57"/>
      <c r="RDJ19" s="57">
        <f t="shared" si="1158"/>
        <v>75000</v>
      </c>
      <c r="RDK19" s="57">
        <f t="shared" si="1159"/>
        <v>67500</v>
      </c>
      <c r="RDL19" s="57">
        <f t="shared" si="1160"/>
        <v>7500</v>
      </c>
      <c r="RDM19" s="56"/>
      <c r="RDN19" s="56"/>
      <c r="RDO19" s="56"/>
      <c r="RDP19" s="56"/>
      <c r="RDQ19" s="61">
        <v>9</v>
      </c>
      <c r="RDR19" s="63" t="s">
        <v>141</v>
      </c>
      <c r="RDS19" s="55"/>
      <c r="RDT19" s="55"/>
      <c r="RDU19" s="56"/>
      <c r="RDV19" s="56"/>
      <c r="RDW19" s="56"/>
      <c r="RDX19" s="56"/>
      <c r="RDY19" s="56"/>
      <c r="RDZ19" s="56"/>
      <c r="REA19" s="56"/>
      <c r="REB19" s="56"/>
      <c r="REC19" s="56"/>
      <c r="RED19" s="56"/>
      <c r="REE19" s="56"/>
      <c r="REF19" s="56"/>
      <c r="REG19" s="56"/>
      <c r="REH19" s="54" t="s">
        <v>247</v>
      </c>
      <c r="REI19" s="57">
        <f t="shared" ref="REI19:RFO19" si="1161">REK19</f>
        <v>300000</v>
      </c>
      <c r="REJ19" s="58"/>
      <c r="REK19" s="57">
        <v>300000</v>
      </c>
      <c r="REL19" s="57">
        <f t="shared" ref="REL19:RFR19" si="1162">REK19</f>
        <v>300000</v>
      </c>
      <c r="REM19" s="57"/>
      <c r="REN19" s="57">
        <f t="shared" ref="REN19:RFT19" si="1163">REO19+REP19</f>
        <v>75000</v>
      </c>
      <c r="REO19" s="57"/>
      <c r="REP19" s="57">
        <f t="shared" ref="REP19:RFV19" si="1164">REI19*0.25</f>
        <v>75000</v>
      </c>
      <c r="REQ19" s="57">
        <f t="shared" ref="REQ19:RFW19" si="1165">REP19*90%</f>
        <v>67500</v>
      </c>
      <c r="RER19" s="57">
        <f t="shared" ref="RER19:RFX19" si="1166">REP19*10%</f>
        <v>7500</v>
      </c>
      <c r="RES19" s="56"/>
      <c r="RET19" s="56"/>
      <c r="REU19" s="56"/>
      <c r="REV19" s="56"/>
      <c r="REW19" s="61">
        <v>9</v>
      </c>
      <c r="REX19" s="63" t="s">
        <v>141</v>
      </c>
      <c r="REY19" s="55"/>
      <c r="REZ19" s="55"/>
      <c r="RFA19" s="56"/>
      <c r="RFB19" s="56"/>
      <c r="RFC19" s="56"/>
      <c r="RFD19" s="56"/>
      <c r="RFE19" s="56"/>
      <c r="RFF19" s="56"/>
      <c r="RFG19" s="56"/>
      <c r="RFH19" s="56"/>
      <c r="RFI19" s="56"/>
      <c r="RFJ19" s="56"/>
      <c r="RFK19" s="56"/>
      <c r="RFL19" s="56"/>
      <c r="RFM19" s="56"/>
      <c r="RFN19" s="54" t="s">
        <v>247</v>
      </c>
      <c r="RFO19" s="57">
        <f t="shared" si="1161"/>
        <v>300000</v>
      </c>
      <c r="RFP19" s="58"/>
      <c r="RFQ19" s="57">
        <v>300000</v>
      </c>
      <c r="RFR19" s="57">
        <f t="shared" si="1162"/>
        <v>300000</v>
      </c>
      <c r="RFS19" s="57"/>
      <c r="RFT19" s="57">
        <f t="shared" si="1163"/>
        <v>75000</v>
      </c>
      <c r="RFU19" s="57"/>
      <c r="RFV19" s="57">
        <f t="shared" si="1164"/>
        <v>75000</v>
      </c>
      <c r="RFW19" s="57">
        <f t="shared" si="1165"/>
        <v>67500</v>
      </c>
      <c r="RFX19" s="57">
        <f t="shared" si="1166"/>
        <v>7500</v>
      </c>
      <c r="RFY19" s="56"/>
      <c r="RFZ19" s="56"/>
      <c r="RGA19" s="56"/>
      <c r="RGB19" s="56"/>
      <c r="RGC19" s="61">
        <v>9</v>
      </c>
      <c r="RGD19" s="63" t="s">
        <v>141</v>
      </c>
      <c r="RGE19" s="55"/>
      <c r="RGF19" s="55"/>
      <c r="RGG19" s="56"/>
      <c r="RGH19" s="56"/>
      <c r="RGI19" s="56"/>
      <c r="RGJ19" s="56"/>
      <c r="RGK19" s="56"/>
      <c r="RGL19" s="56"/>
      <c r="RGM19" s="56"/>
      <c r="RGN19" s="56"/>
      <c r="RGO19" s="56"/>
      <c r="RGP19" s="56"/>
      <c r="RGQ19" s="56"/>
      <c r="RGR19" s="56"/>
      <c r="RGS19" s="56"/>
      <c r="RGT19" s="54" t="s">
        <v>247</v>
      </c>
      <c r="RGU19" s="57">
        <f t="shared" ref="RGU19:RIA19" si="1167">RGW19</f>
        <v>300000</v>
      </c>
      <c r="RGV19" s="58"/>
      <c r="RGW19" s="57">
        <v>300000</v>
      </c>
      <c r="RGX19" s="57">
        <f t="shared" ref="RGX19:RID19" si="1168">RGW19</f>
        <v>300000</v>
      </c>
      <c r="RGY19" s="57"/>
      <c r="RGZ19" s="57">
        <f t="shared" ref="RGZ19:RIF19" si="1169">RHA19+RHB19</f>
        <v>75000</v>
      </c>
      <c r="RHA19" s="57"/>
      <c r="RHB19" s="57">
        <f t="shared" ref="RHB19:RIH19" si="1170">RGU19*0.25</f>
        <v>75000</v>
      </c>
      <c r="RHC19" s="57">
        <f t="shared" ref="RHC19:RII19" si="1171">RHB19*90%</f>
        <v>67500</v>
      </c>
      <c r="RHD19" s="57">
        <f t="shared" ref="RHD19:RIJ19" si="1172">RHB19*10%</f>
        <v>7500</v>
      </c>
      <c r="RHE19" s="56"/>
      <c r="RHF19" s="56"/>
      <c r="RHG19" s="56"/>
      <c r="RHH19" s="56"/>
      <c r="RHI19" s="61">
        <v>9</v>
      </c>
      <c r="RHJ19" s="63" t="s">
        <v>141</v>
      </c>
      <c r="RHK19" s="55"/>
      <c r="RHL19" s="55"/>
      <c r="RHM19" s="56"/>
      <c r="RHN19" s="56"/>
      <c r="RHO19" s="56"/>
      <c r="RHP19" s="56"/>
      <c r="RHQ19" s="56"/>
      <c r="RHR19" s="56"/>
      <c r="RHS19" s="56"/>
      <c r="RHT19" s="56"/>
      <c r="RHU19" s="56"/>
      <c r="RHV19" s="56"/>
      <c r="RHW19" s="56"/>
      <c r="RHX19" s="56"/>
      <c r="RHY19" s="56"/>
      <c r="RHZ19" s="54" t="s">
        <v>247</v>
      </c>
      <c r="RIA19" s="57">
        <f t="shared" si="1167"/>
        <v>300000</v>
      </c>
      <c r="RIB19" s="58"/>
      <c r="RIC19" s="57">
        <v>300000</v>
      </c>
      <c r="RID19" s="57">
        <f t="shared" si="1168"/>
        <v>300000</v>
      </c>
      <c r="RIE19" s="57"/>
      <c r="RIF19" s="57">
        <f t="shared" si="1169"/>
        <v>75000</v>
      </c>
      <c r="RIG19" s="57"/>
      <c r="RIH19" s="57">
        <f t="shared" si="1170"/>
        <v>75000</v>
      </c>
      <c r="RII19" s="57">
        <f t="shared" si="1171"/>
        <v>67500</v>
      </c>
      <c r="RIJ19" s="57">
        <f t="shared" si="1172"/>
        <v>7500</v>
      </c>
      <c r="RIK19" s="56"/>
      <c r="RIL19" s="56"/>
      <c r="RIM19" s="56"/>
      <c r="RIN19" s="56"/>
      <c r="RIO19" s="61">
        <v>9</v>
      </c>
      <c r="RIP19" s="63" t="s">
        <v>141</v>
      </c>
      <c r="RIQ19" s="55"/>
      <c r="RIR19" s="55"/>
      <c r="RIS19" s="56"/>
      <c r="RIT19" s="56"/>
      <c r="RIU19" s="56"/>
      <c r="RIV19" s="56"/>
      <c r="RIW19" s="56"/>
      <c r="RIX19" s="56"/>
      <c r="RIY19" s="56"/>
      <c r="RIZ19" s="56"/>
      <c r="RJA19" s="56"/>
      <c r="RJB19" s="56"/>
      <c r="RJC19" s="56"/>
      <c r="RJD19" s="56"/>
      <c r="RJE19" s="56"/>
      <c r="RJF19" s="54" t="s">
        <v>247</v>
      </c>
      <c r="RJG19" s="57">
        <f t="shared" ref="RJG19:RKM19" si="1173">RJI19</f>
        <v>300000</v>
      </c>
      <c r="RJH19" s="58"/>
      <c r="RJI19" s="57">
        <v>300000</v>
      </c>
      <c r="RJJ19" s="57">
        <f t="shared" ref="RJJ19:RKP19" si="1174">RJI19</f>
        <v>300000</v>
      </c>
      <c r="RJK19" s="57"/>
      <c r="RJL19" s="57">
        <f t="shared" ref="RJL19:RKR19" si="1175">RJM19+RJN19</f>
        <v>75000</v>
      </c>
      <c r="RJM19" s="57"/>
      <c r="RJN19" s="57">
        <f t="shared" ref="RJN19:RKT19" si="1176">RJG19*0.25</f>
        <v>75000</v>
      </c>
      <c r="RJO19" s="57">
        <f t="shared" ref="RJO19:RKU19" si="1177">RJN19*90%</f>
        <v>67500</v>
      </c>
      <c r="RJP19" s="57">
        <f t="shared" ref="RJP19:RKV19" si="1178">RJN19*10%</f>
        <v>7500</v>
      </c>
      <c r="RJQ19" s="56"/>
      <c r="RJR19" s="56"/>
      <c r="RJS19" s="56"/>
      <c r="RJT19" s="56"/>
      <c r="RJU19" s="61">
        <v>9</v>
      </c>
      <c r="RJV19" s="63" t="s">
        <v>141</v>
      </c>
      <c r="RJW19" s="55"/>
      <c r="RJX19" s="55"/>
      <c r="RJY19" s="56"/>
      <c r="RJZ19" s="56"/>
      <c r="RKA19" s="56"/>
      <c r="RKB19" s="56"/>
      <c r="RKC19" s="56"/>
      <c r="RKD19" s="56"/>
      <c r="RKE19" s="56"/>
      <c r="RKF19" s="56"/>
      <c r="RKG19" s="56"/>
      <c r="RKH19" s="56"/>
      <c r="RKI19" s="56"/>
      <c r="RKJ19" s="56"/>
      <c r="RKK19" s="56"/>
      <c r="RKL19" s="54" t="s">
        <v>247</v>
      </c>
      <c r="RKM19" s="57">
        <f t="shared" si="1173"/>
        <v>300000</v>
      </c>
      <c r="RKN19" s="58"/>
      <c r="RKO19" s="57">
        <v>300000</v>
      </c>
      <c r="RKP19" s="57">
        <f t="shared" si="1174"/>
        <v>300000</v>
      </c>
      <c r="RKQ19" s="57"/>
      <c r="RKR19" s="57">
        <f t="shared" si="1175"/>
        <v>75000</v>
      </c>
      <c r="RKS19" s="57"/>
      <c r="RKT19" s="57">
        <f t="shared" si="1176"/>
        <v>75000</v>
      </c>
      <c r="RKU19" s="57">
        <f t="shared" si="1177"/>
        <v>67500</v>
      </c>
      <c r="RKV19" s="57">
        <f t="shared" si="1178"/>
        <v>7500</v>
      </c>
      <c r="RKW19" s="56"/>
      <c r="RKX19" s="56"/>
      <c r="RKY19" s="56"/>
      <c r="RKZ19" s="56"/>
      <c r="RLA19" s="61">
        <v>9</v>
      </c>
      <c r="RLB19" s="63" t="s">
        <v>141</v>
      </c>
      <c r="RLC19" s="55"/>
      <c r="RLD19" s="55"/>
      <c r="RLE19" s="56"/>
      <c r="RLF19" s="56"/>
      <c r="RLG19" s="56"/>
      <c r="RLH19" s="56"/>
      <c r="RLI19" s="56"/>
      <c r="RLJ19" s="56"/>
      <c r="RLK19" s="56"/>
      <c r="RLL19" s="56"/>
      <c r="RLM19" s="56"/>
      <c r="RLN19" s="56"/>
      <c r="RLO19" s="56"/>
      <c r="RLP19" s="56"/>
      <c r="RLQ19" s="56"/>
      <c r="RLR19" s="54" t="s">
        <v>247</v>
      </c>
      <c r="RLS19" s="57">
        <f t="shared" ref="RLS19:RMY19" si="1179">RLU19</f>
        <v>300000</v>
      </c>
      <c r="RLT19" s="58"/>
      <c r="RLU19" s="57">
        <v>300000</v>
      </c>
      <c r="RLV19" s="57">
        <f t="shared" ref="RLV19:RNB19" si="1180">RLU19</f>
        <v>300000</v>
      </c>
      <c r="RLW19" s="57"/>
      <c r="RLX19" s="57">
        <f t="shared" ref="RLX19:RND19" si="1181">RLY19+RLZ19</f>
        <v>75000</v>
      </c>
      <c r="RLY19" s="57"/>
      <c r="RLZ19" s="57">
        <f t="shared" ref="RLZ19:RNF19" si="1182">RLS19*0.25</f>
        <v>75000</v>
      </c>
      <c r="RMA19" s="57">
        <f t="shared" ref="RMA19:RNG19" si="1183">RLZ19*90%</f>
        <v>67500</v>
      </c>
      <c r="RMB19" s="57">
        <f t="shared" ref="RMB19:RNH19" si="1184">RLZ19*10%</f>
        <v>7500</v>
      </c>
      <c r="RMC19" s="56"/>
      <c r="RMD19" s="56"/>
      <c r="RME19" s="56"/>
      <c r="RMF19" s="56"/>
      <c r="RMG19" s="61">
        <v>9</v>
      </c>
      <c r="RMH19" s="63" t="s">
        <v>141</v>
      </c>
      <c r="RMI19" s="55"/>
      <c r="RMJ19" s="55"/>
      <c r="RMK19" s="56"/>
      <c r="RML19" s="56"/>
      <c r="RMM19" s="56"/>
      <c r="RMN19" s="56"/>
      <c r="RMO19" s="56"/>
      <c r="RMP19" s="56"/>
      <c r="RMQ19" s="56"/>
      <c r="RMR19" s="56"/>
      <c r="RMS19" s="56"/>
      <c r="RMT19" s="56"/>
      <c r="RMU19" s="56"/>
      <c r="RMV19" s="56"/>
      <c r="RMW19" s="56"/>
      <c r="RMX19" s="54" t="s">
        <v>247</v>
      </c>
      <c r="RMY19" s="57">
        <f t="shared" si="1179"/>
        <v>300000</v>
      </c>
      <c r="RMZ19" s="58"/>
      <c r="RNA19" s="57">
        <v>300000</v>
      </c>
      <c r="RNB19" s="57">
        <f t="shared" si="1180"/>
        <v>300000</v>
      </c>
      <c r="RNC19" s="57"/>
      <c r="RND19" s="57">
        <f t="shared" si="1181"/>
        <v>75000</v>
      </c>
      <c r="RNE19" s="57"/>
      <c r="RNF19" s="57">
        <f t="shared" si="1182"/>
        <v>75000</v>
      </c>
      <c r="RNG19" s="57">
        <f t="shared" si="1183"/>
        <v>67500</v>
      </c>
      <c r="RNH19" s="57">
        <f t="shared" si="1184"/>
        <v>7500</v>
      </c>
      <c r="RNI19" s="56"/>
      <c r="RNJ19" s="56"/>
      <c r="RNK19" s="56"/>
      <c r="RNL19" s="56"/>
      <c r="RNM19" s="61">
        <v>9</v>
      </c>
      <c r="RNN19" s="63" t="s">
        <v>141</v>
      </c>
      <c r="RNO19" s="55"/>
      <c r="RNP19" s="55"/>
      <c r="RNQ19" s="56"/>
      <c r="RNR19" s="56"/>
      <c r="RNS19" s="56"/>
      <c r="RNT19" s="56"/>
      <c r="RNU19" s="56"/>
      <c r="RNV19" s="56"/>
      <c r="RNW19" s="56"/>
      <c r="RNX19" s="56"/>
      <c r="RNY19" s="56"/>
      <c r="RNZ19" s="56"/>
      <c r="ROA19" s="56"/>
      <c r="ROB19" s="56"/>
      <c r="ROC19" s="56"/>
      <c r="ROD19" s="54" t="s">
        <v>247</v>
      </c>
      <c r="ROE19" s="57">
        <f t="shared" ref="ROE19:RPK19" si="1185">ROG19</f>
        <v>300000</v>
      </c>
      <c r="ROF19" s="58"/>
      <c r="ROG19" s="57">
        <v>300000</v>
      </c>
      <c r="ROH19" s="57">
        <f t="shared" ref="ROH19:RPN19" si="1186">ROG19</f>
        <v>300000</v>
      </c>
      <c r="ROI19" s="57"/>
      <c r="ROJ19" s="57">
        <f t="shared" ref="ROJ19:RPP19" si="1187">ROK19+ROL19</f>
        <v>75000</v>
      </c>
      <c r="ROK19" s="57"/>
      <c r="ROL19" s="57">
        <f t="shared" ref="ROL19:RPR19" si="1188">ROE19*0.25</f>
        <v>75000</v>
      </c>
      <c r="ROM19" s="57">
        <f t="shared" ref="ROM19:RPS19" si="1189">ROL19*90%</f>
        <v>67500</v>
      </c>
      <c r="RON19" s="57">
        <f t="shared" ref="RON19:RPT19" si="1190">ROL19*10%</f>
        <v>7500</v>
      </c>
      <c r="ROO19" s="56"/>
      <c r="ROP19" s="56"/>
      <c r="ROQ19" s="56"/>
      <c r="ROR19" s="56"/>
      <c r="ROS19" s="61">
        <v>9</v>
      </c>
      <c r="ROT19" s="63" t="s">
        <v>141</v>
      </c>
      <c r="ROU19" s="55"/>
      <c r="ROV19" s="55"/>
      <c r="ROW19" s="56"/>
      <c r="ROX19" s="56"/>
      <c r="ROY19" s="56"/>
      <c r="ROZ19" s="56"/>
      <c r="RPA19" s="56"/>
      <c r="RPB19" s="56"/>
      <c r="RPC19" s="56"/>
      <c r="RPD19" s="56"/>
      <c r="RPE19" s="56"/>
      <c r="RPF19" s="56"/>
      <c r="RPG19" s="56"/>
      <c r="RPH19" s="56"/>
      <c r="RPI19" s="56"/>
      <c r="RPJ19" s="54" t="s">
        <v>247</v>
      </c>
      <c r="RPK19" s="57">
        <f t="shared" si="1185"/>
        <v>300000</v>
      </c>
      <c r="RPL19" s="58"/>
      <c r="RPM19" s="57">
        <v>300000</v>
      </c>
      <c r="RPN19" s="57">
        <f t="shared" si="1186"/>
        <v>300000</v>
      </c>
      <c r="RPO19" s="57"/>
      <c r="RPP19" s="57">
        <f t="shared" si="1187"/>
        <v>75000</v>
      </c>
      <c r="RPQ19" s="57"/>
      <c r="RPR19" s="57">
        <f t="shared" si="1188"/>
        <v>75000</v>
      </c>
      <c r="RPS19" s="57">
        <f t="shared" si="1189"/>
        <v>67500</v>
      </c>
      <c r="RPT19" s="57">
        <f t="shared" si="1190"/>
        <v>7500</v>
      </c>
      <c r="RPU19" s="56"/>
      <c r="RPV19" s="56"/>
      <c r="RPW19" s="56"/>
      <c r="RPX19" s="56"/>
      <c r="RPY19" s="61">
        <v>9</v>
      </c>
      <c r="RPZ19" s="63" t="s">
        <v>141</v>
      </c>
      <c r="RQA19" s="55"/>
      <c r="RQB19" s="55"/>
      <c r="RQC19" s="56"/>
      <c r="RQD19" s="56"/>
      <c r="RQE19" s="56"/>
      <c r="RQF19" s="56"/>
      <c r="RQG19" s="56"/>
      <c r="RQH19" s="56"/>
      <c r="RQI19" s="56"/>
      <c r="RQJ19" s="56"/>
      <c r="RQK19" s="56"/>
      <c r="RQL19" s="56"/>
      <c r="RQM19" s="56"/>
      <c r="RQN19" s="56"/>
      <c r="RQO19" s="56"/>
      <c r="RQP19" s="54" t="s">
        <v>247</v>
      </c>
      <c r="RQQ19" s="57">
        <f t="shared" ref="RQQ19:RRW19" si="1191">RQS19</f>
        <v>300000</v>
      </c>
      <c r="RQR19" s="58"/>
      <c r="RQS19" s="57">
        <v>300000</v>
      </c>
      <c r="RQT19" s="57">
        <f t="shared" ref="RQT19:RRZ19" si="1192">RQS19</f>
        <v>300000</v>
      </c>
      <c r="RQU19" s="57"/>
      <c r="RQV19" s="57">
        <f t="shared" ref="RQV19:RSB19" si="1193">RQW19+RQX19</f>
        <v>75000</v>
      </c>
      <c r="RQW19" s="57"/>
      <c r="RQX19" s="57">
        <f t="shared" ref="RQX19:RSD19" si="1194">RQQ19*0.25</f>
        <v>75000</v>
      </c>
      <c r="RQY19" s="57">
        <f t="shared" ref="RQY19:RSE19" si="1195">RQX19*90%</f>
        <v>67500</v>
      </c>
      <c r="RQZ19" s="57">
        <f t="shared" ref="RQZ19:RSF19" si="1196">RQX19*10%</f>
        <v>7500</v>
      </c>
      <c r="RRA19" s="56"/>
      <c r="RRB19" s="56"/>
      <c r="RRC19" s="56"/>
      <c r="RRD19" s="56"/>
      <c r="RRE19" s="61">
        <v>9</v>
      </c>
      <c r="RRF19" s="63" t="s">
        <v>141</v>
      </c>
      <c r="RRG19" s="55"/>
      <c r="RRH19" s="55"/>
      <c r="RRI19" s="56"/>
      <c r="RRJ19" s="56"/>
      <c r="RRK19" s="56"/>
      <c r="RRL19" s="56"/>
      <c r="RRM19" s="56"/>
      <c r="RRN19" s="56"/>
      <c r="RRO19" s="56"/>
      <c r="RRP19" s="56"/>
      <c r="RRQ19" s="56"/>
      <c r="RRR19" s="56"/>
      <c r="RRS19" s="56"/>
      <c r="RRT19" s="56"/>
      <c r="RRU19" s="56"/>
      <c r="RRV19" s="54" t="s">
        <v>247</v>
      </c>
      <c r="RRW19" s="57">
        <f t="shared" si="1191"/>
        <v>300000</v>
      </c>
      <c r="RRX19" s="58"/>
      <c r="RRY19" s="57">
        <v>300000</v>
      </c>
      <c r="RRZ19" s="57">
        <f t="shared" si="1192"/>
        <v>300000</v>
      </c>
      <c r="RSA19" s="57"/>
      <c r="RSB19" s="57">
        <f t="shared" si="1193"/>
        <v>75000</v>
      </c>
      <c r="RSC19" s="57"/>
      <c r="RSD19" s="57">
        <f t="shared" si="1194"/>
        <v>75000</v>
      </c>
      <c r="RSE19" s="57">
        <f t="shared" si="1195"/>
        <v>67500</v>
      </c>
      <c r="RSF19" s="57">
        <f t="shared" si="1196"/>
        <v>7500</v>
      </c>
      <c r="RSG19" s="56"/>
      <c r="RSH19" s="56"/>
      <c r="RSI19" s="56"/>
      <c r="RSJ19" s="56"/>
      <c r="RSK19" s="61">
        <v>9</v>
      </c>
      <c r="RSL19" s="63" t="s">
        <v>141</v>
      </c>
      <c r="RSM19" s="55"/>
      <c r="RSN19" s="55"/>
      <c r="RSO19" s="56"/>
      <c r="RSP19" s="56"/>
      <c r="RSQ19" s="56"/>
      <c r="RSR19" s="56"/>
      <c r="RSS19" s="56"/>
      <c r="RST19" s="56"/>
      <c r="RSU19" s="56"/>
      <c r="RSV19" s="56"/>
      <c r="RSW19" s="56"/>
      <c r="RSX19" s="56"/>
      <c r="RSY19" s="56"/>
      <c r="RSZ19" s="56"/>
      <c r="RTA19" s="56"/>
      <c r="RTB19" s="54" t="s">
        <v>247</v>
      </c>
      <c r="RTC19" s="57">
        <f t="shared" ref="RTC19:RUI19" si="1197">RTE19</f>
        <v>300000</v>
      </c>
      <c r="RTD19" s="58"/>
      <c r="RTE19" s="57">
        <v>300000</v>
      </c>
      <c r="RTF19" s="57">
        <f t="shared" ref="RTF19:RUL19" si="1198">RTE19</f>
        <v>300000</v>
      </c>
      <c r="RTG19" s="57"/>
      <c r="RTH19" s="57">
        <f t="shared" ref="RTH19:RUN19" si="1199">RTI19+RTJ19</f>
        <v>75000</v>
      </c>
      <c r="RTI19" s="57"/>
      <c r="RTJ19" s="57">
        <f t="shared" ref="RTJ19:RUP19" si="1200">RTC19*0.25</f>
        <v>75000</v>
      </c>
      <c r="RTK19" s="57">
        <f t="shared" ref="RTK19:RUQ19" si="1201">RTJ19*90%</f>
        <v>67500</v>
      </c>
      <c r="RTL19" s="57">
        <f t="shared" ref="RTL19:RUR19" si="1202">RTJ19*10%</f>
        <v>7500</v>
      </c>
      <c r="RTM19" s="56"/>
      <c r="RTN19" s="56"/>
      <c r="RTO19" s="56"/>
      <c r="RTP19" s="56"/>
      <c r="RTQ19" s="61">
        <v>9</v>
      </c>
      <c r="RTR19" s="63" t="s">
        <v>141</v>
      </c>
      <c r="RTS19" s="55"/>
      <c r="RTT19" s="55"/>
      <c r="RTU19" s="56"/>
      <c r="RTV19" s="56"/>
      <c r="RTW19" s="56"/>
      <c r="RTX19" s="56"/>
      <c r="RTY19" s="56"/>
      <c r="RTZ19" s="56"/>
      <c r="RUA19" s="56"/>
      <c r="RUB19" s="56"/>
      <c r="RUC19" s="56"/>
      <c r="RUD19" s="56"/>
      <c r="RUE19" s="56"/>
      <c r="RUF19" s="56"/>
      <c r="RUG19" s="56"/>
      <c r="RUH19" s="54" t="s">
        <v>247</v>
      </c>
      <c r="RUI19" s="57">
        <f t="shared" si="1197"/>
        <v>300000</v>
      </c>
      <c r="RUJ19" s="58"/>
      <c r="RUK19" s="57">
        <v>300000</v>
      </c>
      <c r="RUL19" s="57">
        <f t="shared" si="1198"/>
        <v>300000</v>
      </c>
      <c r="RUM19" s="57"/>
      <c r="RUN19" s="57">
        <f t="shared" si="1199"/>
        <v>75000</v>
      </c>
      <c r="RUO19" s="57"/>
      <c r="RUP19" s="57">
        <f t="shared" si="1200"/>
        <v>75000</v>
      </c>
      <c r="RUQ19" s="57">
        <f t="shared" si="1201"/>
        <v>67500</v>
      </c>
      <c r="RUR19" s="57">
        <f t="shared" si="1202"/>
        <v>7500</v>
      </c>
      <c r="RUS19" s="56"/>
      <c r="RUT19" s="56"/>
      <c r="RUU19" s="56"/>
      <c r="RUV19" s="56"/>
      <c r="RUW19" s="61">
        <v>9</v>
      </c>
      <c r="RUX19" s="63" t="s">
        <v>141</v>
      </c>
      <c r="RUY19" s="55"/>
      <c r="RUZ19" s="55"/>
      <c r="RVA19" s="56"/>
      <c r="RVB19" s="56"/>
      <c r="RVC19" s="56"/>
      <c r="RVD19" s="56"/>
      <c r="RVE19" s="56"/>
      <c r="RVF19" s="56"/>
      <c r="RVG19" s="56"/>
      <c r="RVH19" s="56"/>
      <c r="RVI19" s="56"/>
      <c r="RVJ19" s="56"/>
      <c r="RVK19" s="56"/>
      <c r="RVL19" s="56"/>
      <c r="RVM19" s="56"/>
      <c r="RVN19" s="54" t="s">
        <v>247</v>
      </c>
      <c r="RVO19" s="57">
        <f t="shared" ref="RVO19:RWU19" si="1203">RVQ19</f>
        <v>300000</v>
      </c>
      <c r="RVP19" s="58"/>
      <c r="RVQ19" s="57">
        <v>300000</v>
      </c>
      <c r="RVR19" s="57">
        <f t="shared" ref="RVR19:RWX19" si="1204">RVQ19</f>
        <v>300000</v>
      </c>
      <c r="RVS19" s="57"/>
      <c r="RVT19" s="57">
        <f t="shared" ref="RVT19:RWZ19" si="1205">RVU19+RVV19</f>
        <v>75000</v>
      </c>
      <c r="RVU19" s="57"/>
      <c r="RVV19" s="57">
        <f t="shared" ref="RVV19:RXB19" si="1206">RVO19*0.25</f>
        <v>75000</v>
      </c>
      <c r="RVW19" s="57">
        <f t="shared" ref="RVW19:RXC19" si="1207">RVV19*90%</f>
        <v>67500</v>
      </c>
      <c r="RVX19" s="57">
        <f t="shared" ref="RVX19:RXD19" si="1208">RVV19*10%</f>
        <v>7500</v>
      </c>
      <c r="RVY19" s="56"/>
      <c r="RVZ19" s="56"/>
      <c r="RWA19" s="56"/>
      <c r="RWB19" s="56"/>
      <c r="RWC19" s="61">
        <v>9</v>
      </c>
      <c r="RWD19" s="63" t="s">
        <v>141</v>
      </c>
      <c r="RWE19" s="55"/>
      <c r="RWF19" s="55"/>
      <c r="RWG19" s="56"/>
      <c r="RWH19" s="56"/>
      <c r="RWI19" s="56"/>
      <c r="RWJ19" s="56"/>
      <c r="RWK19" s="56"/>
      <c r="RWL19" s="56"/>
      <c r="RWM19" s="56"/>
      <c r="RWN19" s="56"/>
      <c r="RWO19" s="56"/>
      <c r="RWP19" s="56"/>
      <c r="RWQ19" s="56"/>
      <c r="RWR19" s="56"/>
      <c r="RWS19" s="56"/>
      <c r="RWT19" s="54" t="s">
        <v>247</v>
      </c>
      <c r="RWU19" s="57">
        <f t="shared" si="1203"/>
        <v>300000</v>
      </c>
      <c r="RWV19" s="58"/>
      <c r="RWW19" s="57">
        <v>300000</v>
      </c>
      <c r="RWX19" s="57">
        <f t="shared" si="1204"/>
        <v>300000</v>
      </c>
      <c r="RWY19" s="57"/>
      <c r="RWZ19" s="57">
        <f t="shared" si="1205"/>
        <v>75000</v>
      </c>
      <c r="RXA19" s="57"/>
      <c r="RXB19" s="57">
        <f t="shared" si="1206"/>
        <v>75000</v>
      </c>
      <c r="RXC19" s="57">
        <f t="shared" si="1207"/>
        <v>67500</v>
      </c>
      <c r="RXD19" s="57">
        <f t="shared" si="1208"/>
        <v>7500</v>
      </c>
      <c r="RXE19" s="56"/>
      <c r="RXF19" s="56"/>
      <c r="RXG19" s="56"/>
      <c r="RXH19" s="56"/>
      <c r="RXI19" s="61">
        <v>9</v>
      </c>
      <c r="RXJ19" s="63" t="s">
        <v>141</v>
      </c>
      <c r="RXK19" s="55"/>
      <c r="RXL19" s="55"/>
      <c r="RXM19" s="56"/>
      <c r="RXN19" s="56"/>
      <c r="RXO19" s="56"/>
      <c r="RXP19" s="56"/>
      <c r="RXQ19" s="56"/>
      <c r="RXR19" s="56"/>
      <c r="RXS19" s="56"/>
      <c r="RXT19" s="56"/>
      <c r="RXU19" s="56"/>
      <c r="RXV19" s="56"/>
      <c r="RXW19" s="56"/>
      <c r="RXX19" s="56"/>
      <c r="RXY19" s="56"/>
      <c r="RXZ19" s="54" t="s">
        <v>247</v>
      </c>
      <c r="RYA19" s="57">
        <f t="shared" ref="RYA19:RZG19" si="1209">RYC19</f>
        <v>300000</v>
      </c>
      <c r="RYB19" s="58"/>
      <c r="RYC19" s="57">
        <v>300000</v>
      </c>
      <c r="RYD19" s="57">
        <f t="shared" ref="RYD19:RZJ19" si="1210">RYC19</f>
        <v>300000</v>
      </c>
      <c r="RYE19" s="57"/>
      <c r="RYF19" s="57">
        <f t="shared" ref="RYF19:RZL19" si="1211">RYG19+RYH19</f>
        <v>75000</v>
      </c>
      <c r="RYG19" s="57"/>
      <c r="RYH19" s="57">
        <f t="shared" ref="RYH19:RZN19" si="1212">RYA19*0.25</f>
        <v>75000</v>
      </c>
      <c r="RYI19" s="57">
        <f t="shared" ref="RYI19:RZO19" si="1213">RYH19*90%</f>
        <v>67500</v>
      </c>
      <c r="RYJ19" s="57">
        <f t="shared" ref="RYJ19:RZP19" si="1214">RYH19*10%</f>
        <v>7500</v>
      </c>
      <c r="RYK19" s="56"/>
      <c r="RYL19" s="56"/>
      <c r="RYM19" s="56"/>
      <c r="RYN19" s="56"/>
      <c r="RYO19" s="61">
        <v>9</v>
      </c>
      <c r="RYP19" s="63" t="s">
        <v>141</v>
      </c>
      <c r="RYQ19" s="55"/>
      <c r="RYR19" s="55"/>
      <c r="RYS19" s="56"/>
      <c r="RYT19" s="56"/>
      <c r="RYU19" s="56"/>
      <c r="RYV19" s="56"/>
      <c r="RYW19" s="56"/>
      <c r="RYX19" s="56"/>
      <c r="RYY19" s="56"/>
      <c r="RYZ19" s="56"/>
      <c r="RZA19" s="56"/>
      <c r="RZB19" s="56"/>
      <c r="RZC19" s="56"/>
      <c r="RZD19" s="56"/>
      <c r="RZE19" s="56"/>
      <c r="RZF19" s="54" t="s">
        <v>247</v>
      </c>
      <c r="RZG19" s="57">
        <f t="shared" si="1209"/>
        <v>300000</v>
      </c>
      <c r="RZH19" s="58"/>
      <c r="RZI19" s="57">
        <v>300000</v>
      </c>
      <c r="RZJ19" s="57">
        <f t="shared" si="1210"/>
        <v>300000</v>
      </c>
      <c r="RZK19" s="57"/>
      <c r="RZL19" s="57">
        <f t="shared" si="1211"/>
        <v>75000</v>
      </c>
      <c r="RZM19" s="57"/>
      <c r="RZN19" s="57">
        <f t="shared" si="1212"/>
        <v>75000</v>
      </c>
      <c r="RZO19" s="57">
        <f t="shared" si="1213"/>
        <v>67500</v>
      </c>
      <c r="RZP19" s="57">
        <f t="shared" si="1214"/>
        <v>7500</v>
      </c>
      <c r="RZQ19" s="56"/>
      <c r="RZR19" s="56"/>
      <c r="RZS19" s="56"/>
      <c r="RZT19" s="56"/>
      <c r="RZU19" s="61">
        <v>9</v>
      </c>
      <c r="RZV19" s="63" t="s">
        <v>141</v>
      </c>
      <c r="RZW19" s="55"/>
      <c r="RZX19" s="55"/>
      <c r="RZY19" s="56"/>
      <c r="RZZ19" s="56"/>
      <c r="SAA19" s="56"/>
      <c r="SAB19" s="56"/>
      <c r="SAC19" s="56"/>
      <c r="SAD19" s="56"/>
      <c r="SAE19" s="56"/>
      <c r="SAF19" s="56"/>
      <c r="SAG19" s="56"/>
      <c r="SAH19" s="56"/>
      <c r="SAI19" s="56"/>
      <c r="SAJ19" s="56"/>
      <c r="SAK19" s="56"/>
      <c r="SAL19" s="54" t="s">
        <v>247</v>
      </c>
      <c r="SAM19" s="57">
        <f t="shared" ref="SAM19:SBS19" si="1215">SAO19</f>
        <v>300000</v>
      </c>
      <c r="SAN19" s="58"/>
      <c r="SAO19" s="57">
        <v>300000</v>
      </c>
      <c r="SAP19" s="57">
        <f t="shared" ref="SAP19:SBV19" si="1216">SAO19</f>
        <v>300000</v>
      </c>
      <c r="SAQ19" s="57"/>
      <c r="SAR19" s="57">
        <f t="shared" ref="SAR19:SBX19" si="1217">SAS19+SAT19</f>
        <v>75000</v>
      </c>
      <c r="SAS19" s="57"/>
      <c r="SAT19" s="57">
        <f t="shared" ref="SAT19:SBZ19" si="1218">SAM19*0.25</f>
        <v>75000</v>
      </c>
      <c r="SAU19" s="57">
        <f t="shared" ref="SAU19:SCA19" si="1219">SAT19*90%</f>
        <v>67500</v>
      </c>
      <c r="SAV19" s="57">
        <f t="shared" ref="SAV19:SCB19" si="1220">SAT19*10%</f>
        <v>7500</v>
      </c>
      <c r="SAW19" s="56"/>
      <c r="SAX19" s="56"/>
      <c r="SAY19" s="56"/>
      <c r="SAZ19" s="56"/>
      <c r="SBA19" s="61">
        <v>9</v>
      </c>
      <c r="SBB19" s="63" t="s">
        <v>141</v>
      </c>
      <c r="SBC19" s="55"/>
      <c r="SBD19" s="55"/>
      <c r="SBE19" s="56"/>
      <c r="SBF19" s="56"/>
      <c r="SBG19" s="56"/>
      <c r="SBH19" s="56"/>
      <c r="SBI19" s="56"/>
      <c r="SBJ19" s="56"/>
      <c r="SBK19" s="56"/>
      <c r="SBL19" s="56"/>
      <c r="SBM19" s="56"/>
      <c r="SBN19" s="56"/>
      <c r="SBO19" s="56"/>
      <c r="SBP19" s="56"/>
      <c r="SBQ19" s="56"/>
      <c r="SBR19" s="54" t="s">
        <v>247</v>
      </c>
      <c r="SBS19" s="57">
        <f t="shared" si="1215"/>
        <v>300000</v>
      </c>
      <c r="SBT19" s="58"/>
      <c r="SBU19" s="57">
        <v>300000</v>
      </c>
      <c r="SBV19" s="57">
        <f t="shared" si="1216"/>
        <v>300000</v>
      </c>
      <c r="SBW19" s="57"/>
      <c r="SBX19" s="57">
        <f t="shared" si="1217"/>
        <v>75000</v>
      </c>
      <c r="SBY19" s="57"/>
      <c r="SBZ19" s="57">
        <f t="shared" si="1218"/>
        <v>75000</v>
      </c>
      <c r="SCA19" s="57">
        <f t="shared" si="1219"/>
        <v>67500</v>
      </c>
      <c r="SCB19" s="57">
        <f t="shared" si="1220"/>
        <v>7500</v>
      </c>
      <c r="SCC19" s="56"/>
      <c r="SCD19" s="56"/>
      <c r="SCE19" s="56"/>
      <c r="SCF19" s="56"/>
      <c r="SCG19" s="61">
        <v>9</v>
      </c>
      <c r="SCH19" s="63" t="s">
        <v>141</v>
      </c>
      <c r="SCI19" s="55"/>
      <c r="SCJ19" s="55"/>
      <c r="SCK19" s="56"/>
      <c r="SCL19" s="56"/>
      <c r="SCM19" s="56"/>
      <c r="SCN19" s="56"/>
      <c r="SCO19" s="56"/>
      <c r="SCP19" s="56"/>
      <c r="SCQ19" s="56"/>
      <c r="SCR19" s="56"/>
      <c r="SCS19" s="56"/>
      <c r="SCT19" s="56"/>
      <c r="SCU19" s="56"/>
      <c r="SCV19" s="56"/>
      <c r="SCW19" s="56"/>
      <c r="SCX19" s="54" t="s">
        <v>247</v>
      </c>
      <c r="SCY19" s="57">
        <f t="shared" ref="SCY19:SEE19" si="1221">SDA19</f>
        <v>300000</v>
      </c>
      <c r="SCZ19" s="58"/>
      <c r="SDA19" s="57">
        <v>300000</v>
      </c>
      <c r="SDB19" s="57">
        <f t="shared" ref="SDB19:SEH19" si="1222">SDA19</f>
        <v>300000</v>
      </c>
      <c r="SDC19" s="57"/>
      <c r="SDD19" s="57">
        <f t="shared" ref="SDD19:SEJ19" si="1223">SDE19+SDF19</f>
        <v>75000</v>
      </c>
      <c r="SDE19" s="57"/>
      <c r="SDF19" s="57">
        <f t="shared" ref="SDF19:SEL19" si="1224">SCY19*0.25</f>
        <v>75000</v>
      </c>
      <c r="SDG19" s="57">
        <f t="shared" ref="SDG19:SEM19" si="1225">SDF19*90%</f>
        <v>67500</v>
      </c>
      <c r="SDH19" s="57">
        <f t="shared" ref="SDH19:SEN19" si="1226">SDF19*10%</f>
        <v>7500</v>
      </c>
      <c r="SDI19" s="56"/>
      <c r="SDJ19" s="56"/>
      <c r="SDK19" s="56"/>
      <c r="SDL19" s="56"/>
      <c r="SDM19" s="61">
        <v>9</v>
      </c>
      <c r="SDN19" s="63" t="s">
        <v>141</v>
      </c>
      <c r="SDO19" s="55"/>
      <c r="SDP19" s="55"/>
      <c r="SDQ19" s="56"/>
      <c r="SDR19" s="56"/>
      <c r="SDS19" s="56"/>
      <c r="SDT19" s="56"/>
      <c r="SDU19" s="56"/>
      <c r="SDV19" s="56"/>
      <c r="SDW19" s="56"/>
      <c r="SDX19" s="56"/>
      <c r="SDY19" s="56"/>
      <c r="SDZ19" s="56"/>
      <c r="SEA19" s="56"/>
      <c r="SEB19" s="56"/>
      <c r="SEC19" s="56"/>
      <c r="SED19" s="54" t="s">
        <v>247</v>
      </c>
      <c r="SEE19" s="57">
        <f t="shared" si="1221"/>
        <v>300000</v>
      </c>
      <c r="SEF19" s="58"/>
      <c r="SEG19" s="57">
        <v>300000</v>
      </c>
      <c r="SEH19" s="57">
        <f t="shared" si="1222"/>
        <v>300000</v>
      </c>
      <c r="SEI19" s="57"/>
      <c r="SEJ19" s="57">
        <f t="shared" si="1223"/>
        <v>75000</v>
      </c>
      <c r="SEK19" s="57"/>
      <c r="SEL19" s="57">
        <f t="shared" si="1224"/>
        <v>75000</v>
      </c>
      <c r="SEM19" s="57">
        <f t="shared" si="1225"/>
        <v>67500</v>
      </c>
      <c r="SEN19" s="57">
        <f t="shared" si="1226"/>
        <v>7500</v>
      </c>
      <c r="SEO19" s="56"/>
      <c r="SEP19" s="56"/>
      <c r="SEQ19" s="56"/>
      <c r="SER19" s="56"/>
      <c r="SES19" s="61">
        <v>9</v>
      </c>
      <c r="SET19" s="63" t="s">
        <v>141</v>
      </c>
      <c r="SEU19" s="55"/>
      <c r="SEV19" s="55"/>
      <c r="SEW19" s="56"/>
      <c r="SEX19" s="56"/>
      <c r="SEY19" s="56"/>
      <c r="SEZ19" s="56"/>
      <c r="SFA19" s="56"/>
      <c r="SFB19" s="56"/>
      <c r="SFC19" s="56"/>
      <c r="SFD19" s="56"/>
      <c r="SFE19" s="56"/>
      <c r="SFF19" s="56"/>
      <c r="SFG19" s="56"/>
      <c r="SFH19" s="56"/>
      <c r="SFI19" s="56"/>
      <c r="SFJ19" s="54" t="s">
        <v>247</v>
      </c>
      <c r="SFK19" s="57">
        <f t="shared" ref="SFK19:SGQ19" si="1227">SFM19</f>
        <v>300000</v>
      </c>
      <c r="SFL19" s="58"/>
      <c r="SFM19" s="57">
        <v>300000</v>
      </c>
      <c r="SFN19" s="57">
        <f t="shared" ref="SFN19:SGT19" si="1228">SFM19</f>
        <v>300000</v>
      </c>
      <c r="SFO19" s="57"/>
      <c r="SFP19" s="57">
        <f t="shared" ref="SFP19:SGV19" si="1229">SFQ19+SFR19</f>
        <v>75000</v>
      </c>
      <c r="SFQ19" s="57"/>
      <c r="SFR19" s="57">
        <f t="shared" ref="SFR19:SGX19" si="1230">SFK19*0.25</f>
        <v>75000</v>
      </c>
      <c r="SFS19" s="57">
        <f t="shared" ref="SFS19:SGY19" si="1231">SFR19*90%</f>
        <v>67500</v>
      </c>
      <c r="SFT19" s="57">
        <f t="shared" ref="SFT19:SGZ19" si="1232">SFR19*10%</f>
        <v>7500</v>
      </c>
      <c r="SFU19" s="56"/>
      <c r="SFV19" s="56"/>
      <c r="SFW19" s="56"/>
      <c r="SFX19" s="56"/>
      <c r="SFY19" s="61">
        <v>9</v>
      </c>
      <c r="SFZ19" s="63" t="s">
        <v>141</v>
      </c>
      <c r="SGA19" s="55"/>
      <c r="SGB19" s="55"/>
      <c r="SGC19" s="56"/>
      <c r="SGD19" s="56"/>
      <c r="SGE19" s="56"/>
      <c r="SGF19" s="56"/>
      <c r="SGG19" s="56"/>
      <c r="SGH19" s="56"/>
      <c r="SGI19" s="56"/>
      <c r="SGJ19" s="56"/>
      <c r="SGK19" s="56"/>
      <c r="SGL19" s="56"/>
      <c r="SGM19" s="56"/>
      <c r="SGN19" s="56"/>
      <c r="SGO19" s="56"/>
      <c r="SGP19" s="54" t="s">
        <v>247</v>
      </c>
      <c r="SGQ19" s="57">
        <f t="shared" si="1227"/>
        <v>300000</v>
      </c>
      <c r="SGR19" s="58"/>
      <c r="SGS19" s="57">
        <v>300000</v>
      </c>
      <c r="SGT19" s="57">
        <f t="shared" si="1228"/>
        <v>300000</v>
      </c>
      <c r="SGU19" s="57"/>
      <c r="SGV19" s="57">
        <f t="shared" si="1229"/>
        <v>75000</v>
      </c>
      <c r="SGW19" s="57"/>
      <c r="SGX19" s="57">
        <f t="shared" si="1230"/>
        <v>75000</v>
      </c>
      <c r="SGY19" s="57">
        <f t="shared" si="1231"/>
        <v>67500</v>
      </c>
      <c r="SGZ19" s="57">
        <f t="shared" si="1232"/>
        <v>7500</v>
      </c>
      <c r="SHA19" s="56"/>
      <c r="SHB19" s="56"/>
      <c r="SHC19" s="56"/>
      <c r="SHD19" s="56"/>
      <c r="SHE19" s="61">
        <v>9</v>
      </c>
      <c r="SHF19" s="63" t="s">
        <v>141</v>
      </c>
      <c r="SHG19" s="55"/>
      <c r="SHH19" s="55"/>
      <c r="SHI19" s="56"/>
      <c r="SHJ19" s="56"/>
      <c r="SHK19" s="56"/>
      <c r="SHL19" s="56"/>
      <c r="SHM19" s="56"/>
      <c r="SHN19" s="56"/>
      <c r="SHO19" s="56"/>
      <c r="SHP19" s="56"/>
      <c r="SHQ19" s="56"/>
      <c r="SHR19" s="56"/>
      <c r="SHS19" s="56"/>
      <c r="SHT19" s="56"/>
      <c r="SHU19" s="56"/>
      <c r="SHV19" s="54" t="s">
        <v>247</v>
      </c>
      <c r="SHW19" s="57">
        <f t="shared" ref="SHW19:SJC19" si="1233">SHY19</f>
        <v>300000</v>
      </c>
      <c r="SHX19" s="58"/>
      <c r="SHY19" s="57">
        <v>300000</v>
      </c>
      <c r="SHZ19" s="57">
        <f t="shared" ref="SHZ19:SJF19" si="1234">SHY19</f>
        <v>300000</v>
      </c>
      <c r="SIA19" s="57"/>
      <c r="SIB19" s="57">
        <f t="shared" ref="SIB19:SJH19" si="1235">SIC19+SID19</f>
        <v>75000</v>
      </c>
      <c r="SIC19" s="57"/>
      <c r="SID19" s="57">
        <f t="shared" ref="SID19:SJJ19" si="1236">SHW19*0.25</f>
        <v>75000</v>
      </c>
      <c r="SIE19" s="57">
        <f t="shared" ref="SIE19:SJK19" si="1237">SID19*90%</f>
        <v>67500</v>
      </c>
      <c r="SIF19" s="57">
        <f t="shared" ref="SIF19:SJL19" si="1238">SID19*10%</f>
        <v>7500</v>
      </c>
      <c r="SIG19" s="56"/>
      <c r="SIH19" s="56"/>
      <c r="SII19" s="56"/>
      <c r="SIJ19" s="56"/>
      <c r="SIK19" s="61">
        <v>9</v>
      </c>
      <c r="SIL19" s="63" t="s">
        <v>141</v>
      </c>
      <c r="SIM19" s="55"/>
      <c r="SIN19" s="55"/>
      <c r="SIO19" s="56"/>
      <c r="SIP19" s="56"/>
      <c r="SIQ19" s="56"/>
      <c r="SIR19" s="56"/>
      <c r="SIS19" s="56"/>
      <c r="SIT19" s="56"/>
      <c r="SIU19" s="56"/>
      <c r="SIV19" s="56"/>
      <c r="SIW19" s="56"/>
      <c r="SIX19" s="56"/>
      <c r="SIY19" s="56"/>
      <c r="SIZ19" s="56"/>
      <c r="SJA19" s="56"/>
      <c r="SJB19" s="54" t="s">
        <v>247</v>
      </c>
      <c r="SJC19" s="57">
        <f t="shared" si="1233"/>
        <v>300000</v>
      </c>
      <c r="SJD19" s="58"/>
      <c r="SJE19" s="57">
        <v>300000</v>
      </c>
      <c r="SJF19" s="57">
        <f t="shared" si="1234"/>
        <v>300000</v>
      </c>
      <c r="SJG19" s="57"/>
      <c r="SJH19" s="57">
        <f t="shared" si="1235"/>
        <v>75000</v>
      </c>
      <c r="SJI19" s="57"/>
      <c r="SJJ19" s="57">
        <f t="shared" si="1236"/>
        <v>75000</v>
      </c>
      <c r="SJK19" s="57">
        <f t="shared" si="1237"/>
        <v>67500</v>
      </c>
      <c r="SJL19" s="57">
        <f t="shared" si="1238"/>
        <v>7500</v>
      </c>
      <c r="SJM19" s="56"/>
      <c r="SJN19" s="56"/>
      <c r="SJO19" s="56"/>
      <c r="SJP19" s="56"/>
      <c r="SJQ19" s="61">
        <v>9</v>
      </c>
      <c r="SJR19" s="63" t="s">
        <v>141</v>
      </c>
      <c r="SJS19" s="55"/>
      <c r="SJT19" s="55"/>
      <c r="SJU19" s="56"/>
      <c r="SJV19" s="56"/>
      <c r="SJW19" s="56"/>
      <c r="SJX19" s="56"/>
      <c r="SJY19" s="56"/>
      <c r="SJZ19" s="56"/>
      <c r="SKA19" s="56"/>
      <c r="SKB19" s="56"/>
      <c r="SKC19" s="56"/>
      <c r="SKD19" s="56"/>
      <c r="SKE19" s="56"/>
      <c r="SKF19" s="56"/>
      <c r="SKG19" s="56"/>
      <c r="SKH19" s="54" t="s">
        <v>247</v>
      </c>
      <c r="SKI19" s="57">
        <f t="shared" ref="SKI19:SLO19" si="1239">SKK19</f>
        <v>300000</v>
      </c>
      <c r="SKJ19" s="58"/>
      <c r="SKK19" s="57">
        <v>300000</v>
      </c>
      <c r="SKL19" s="57">
        <f t="shared" ref="SKL19:SLR19" si="1240">SKK19</f>
        <v>300000</v>
      </c>
      <c r="SKM19" s="57"/>
      <c r="SKN19" s="57">
        <f t="shared" ref="SKN19:SLT19" si="1241">SKO19+SKP19</f>
        <v>75000</v>
      </c>
      <c r="SKO19" s="57"/>
      <c r="SKP19" s="57">
        <f t="shared" ref="SKP19:SLV19" si="1242">SKI19*0.25</f>
        <v>75000</v>
      </c>
      <c r="SKQ19" s="57">
        <f t="shared" ref="SKQ19:SLW19" si="1243">SKP19*90%</f>
        <v>67500</v>
      </c>
      <c r="SKR19" s="57">
        <f t="shared" ref="SKR19:SLX19" si="1244">SKP19*10%</f>
        <v>7500</v>
      </c>
      <c r="SKS19" s="56"/>
      <c r="SKT19" s="56"/>
      <c r="SKU19" s="56"/>
      <c r="SKV19" s="56"/>
      <c r="SKW19" s="61">
        <v>9</v>
      </c>
      <c r="SKX19" s="63" t="s">
        <v>141</v>
      </c>
      <c r="SKY19" s="55"/>
      <c r="SKZ19" s="55"/>
      <c r="SLA19" s="56"/>
      <c r="SLB19" s="56"/>
      <c r="SLC19" s="56"/>
      <c r="SLD19" s="56"/>
      <c r="SLE19" s="56"/>
      <c r="SLF19" s="56"/>
      <c r="SLG19" s="56"/>
      <c r="SLH19" s="56"/>
      <c r="SLI19" s="56"/>
      <c r="SLJ19" s="56"/>
      <c r="SLK19" s="56"/>
      <c r="SLL19" s="56"/>
      <c r="SLM19" s="56"/>
      <c r="SLN19" s="54" t="s">
        <v>247</v>
      </c>
      <c r="SLO19" s="57">
        <f t="shared" si="1239"/>
        <v>300000</v>
      </c>
      <c r="SLP19" s="58"/>
      <c r="SLQ19" s="57">
        <v>300000</v>
      </c>
      <c r="SLR19" s="57">
        <f t="shared" si="1240"/>
        <v>300000</v>
      </c>
      <c r="SLS19" s="57"/>
      <c r="SLT19" s="57">
        <f t="shared" si="1241"/>
        <v>75000</v>
      </c>
      <c r="SLU19" s="57"/>
      <c r="SLV19" s="57">
        <f t="shared" si="1242"/>
        <v>75000</v>
      </c>
      <c r="SLW19" s="57">
        <f t="shared" si="1243"/>
        <v>67500</v>
      </c>
      <c r="SLX19" s="57">
        <f t="shared" si="1244"/>
        <v>7500</v>
      </c>
      <c r="SLY19" s="56"/>
      <c r="SLZ19" s="56"/>
      <c r="SMA19" s="56"/>
      <c r="SMB19" s="56"/>
      <c r="SMC19" s="61">
        <v>9</v>
      </c>
      <c r="SMD19" s="63" t="s">
        <v>141</v>
      </c>
      <c r="SME19" s="55"/>
      <c r="SMF19" s="55"/>
      <c r="SMG19" s="56"/>
      <c r="SMH19" s="56"/>
      <c r="SMI19" s="56"/>
      <c r="SMJ19" s="56"/>
      <c r="SMK19" s="56"/>
      <c r="SML19" s="56"/>
      <c r="SMM19" s="56"/>
      <c r="SMN19" s="56"/>
      <c r="SMO19" s="56"/>
      <c r="SMP19" s="56"/>
      <c r="SMQ19" s="56"/>
      <c r="SMR19" s="56"/>
      <c r="SMS19" s="56"/>
      <c r="SMT19" s="54" t="s">
        <v>247</v>
      </c>
      <c r="SMU19" s="57">
        <f t="shared" ref="SMU19:SOA19" si="1245">SMW19</f>
        <v>300000</v>
      </c>
      <c r="SMV19" s="58"/>
      <c r="SMW19" s="57">
        <v>300000</v>
      </c>
      <c r="SMX19" s="57">
        <f t="shared" ref="SMX19:SOD19" si="1246">SMW19</f>
        <v>300000</v>
      </c>
      <c r="SMY19" s="57"/>
      <c r="SMZ19" s="57">
        <f t="shared" ref="SMZ19:SOF19" si="1247">SNA19+SNB19</f>
        <v>75000</v>
      </c>
      <c r="SNA19" s="57"/>
      <c r="SNB19" s="57">
        <f t="shared" ref="SNB19:SOH19" si="1248">SMU19*0.25</f>
        <v>75000</v>
      </c>
      <c r="SNC19" s="57">
        <f t="shared" ref="SNC19:SOI19" si="1249">SNB19*90%</f>
        <v>67500</v>
      </c>
      <c r="SND19" s="57">
        <f t="shared" ref="SND19:SOJ19" si="1250">SNB19*10%</f>
        <v>7500</v>
      </c>
      <c r="SNE19" s="56"/>
      <c r="SNF19" s="56"/>
      <c r="SNG19" s="56"/>
      <c r="SNH19" s="56"/>
      <c r="SNI19" s="61">
        <v>9</v>
      </c>
      <c r="SNJ19" s="63" t="s">
        <v>141</v>
      </c>
      <c r="SNK19" s="55"/>
      <c r="SNL19" s="55"/>
      <c r="SNM19" s="56"/>
      <c r="SNN19" s="56"/>
      <c r="SNO19" s="56"/>
      <c r="SNP19" s="56"/>
      <c r="SNQ19" s="56"/>
      <c r="SNR19" s="56"/>
      <c r="SNS19" s="56"/>
      <c r="SNT19" s="56"/>
      <c r="SNU19" s="56"/>
      <c r="SNV19" s="56"/>
      <c r="SNW19" s="56"/>
      <c r="SNX19" s="56"/>
      <c r="SNY19" s="56"/>
      <c r="SNZ19" s="54" t="s">
        <v>247</v>
      </c>
      <c r="SOA19" s="57">
        <f t="shared" si="1245"/>
        <v>300000</v>
      </c>
      <c r="SOB19" s="58"/>
      <c r="SOC19" s="57">
        <v>300000</v>
      </c>
      <c r="SOD19" s="57">
        <f t="shared" si="1246"/>
        <v>300000</v>
      </c>
      <c r="SOE19" s="57"/>
      <c r="SOF19" s="57">
        <f t="shared" si="1247"/>
        <v>75000</v>
      </c>
      <c r="SOG19" s="57"/>
      <c r="SOH19" s="57">
        <f t="shared" si="1248"/>
        <v>75000</v>
      </c>
      <c r="SOI19" s="57">
        <f t="shared" si="1249"/>
        <v>67500</v>
      </c>
      <c r="SOJ19" s="57">
        <f t="shared" si="1250"/>
        <v>7500</v>
      </c>
      <c r="SOK19" s="56"/>
      <c r="SOL19" s="56"/>
      <c r="SOM19" s="56"/>
      <c r="SON19" s="56"/>
      <c r="SOO19" s="61">
        <v>9</v>
      </c>
      <c r="SOP19" s="63" t="s">
        <v>141</v>
      </c>
      <c r="SOQ19" s="55"/>
      <c r="SOR19" s="55"/>
      <c r="SOS19" s="56"/>
      <c r="SOT19" s="56"/>
      <c r="SOU19" s="56"/>
      <c r="SOV19" s="56"/>
      <c r="SOW19" s="56"/>
      <c r="SOX19" s="56"/>
      <c r="SOY19" s="56"/>
      <c r="SOZ19" s="56"/>
      <c r="SPA19" s="56"/>
      <c r="SPB19" s="56"/>
      <c r="SPC19" s="56"/>
      <c r="SPD19" s="56"/>
      <c r="SPE19" s="56"/>
      <c r="SPF19" s="54" t="s">
        <v>247</v>
      </c>
      <c r="SPG19" s="57">
        <f t="shared" ref="SPG19:SQM19" si="1251">SPI19</f>
        <v>300000</v>
      </c>
      <c r="SPH19" s="58"/>
      <c r="SPI19" s="57">
        <v>300000</v>
      </c>
      <c r="SPJ19" s="57">
        <f t="shared" ref="SPJ19:SQP19" si="1252">SPI19</f>
        <v>300000</v>
      </c>
      <c r="SPK19" s="57"/>
      <c r="SPL19" s="57">
        <f t="shared" ref="SPL19:SQR19" si="1253">SPM19+SPN19</f>
        <v>75000</v>
      </c>
      <c r="SPM19" s="57"/>
      <c r="SPN19" s="57">
        <f t="shared" ref="SPN19:SQT19" si="1254">SPG19*0.25</f>
        <v>75000</v>
      </c>
      <c r="SPO19" s="57">
        <f t="shared" ref="SPO19:SQU19" si="1255">SPN19*90%</f>
        <v>67500</v>
      </c>
      <c r="SPP19" s="57">
        <f t="shared" ref="SPP19:SQV19" si="1256">SPN19*10%</f>
        <v>7500</v>
      </c>
      <c r="SPQ19" s="56"/>
      <c r="SPR19" s="56"/>
      <c r="SPS19" s="56"/>
      <c r="SPT19" s="56"/>
      <c r="SPU19" s="61">
        <v>9</v>
      </c>
      <c r="SPV19" s="63" t="s">
        <v>141</v>
      </c>
      <c r="SPW19" s="55"/>
      <c r="SPX19" s="55"/>
      <c r="SPY19" s="56"/>
      <c r="SPZ19" s="56"/>
      <c r="SQA19" s="56"/>
      <c r="SQB19" s="56"/>
      <c r="SQC19" s="56"/>
      <c r="SQD19" s="56"/>
      <c r="SQE19" s="56"/>
      <c r="SQF19" s="56"/>
      <c r="SQG19" s="56"/>
      <c r="SQH19" s="56"/>
      <c r="SQI19" s="56"/>
      <c r="SQJ19" s="56"/>
      <c r="SQK19" s="56"/>
      <c r="SQL19" s="54" t="s">
        <v>247</v>
      </c>
      <c r="SQM19" s="57">
        <f t="shared" si="1251"/>
        <v>300000</v>
      </c>
      <c r="SQN19" s="58"/>
      <c r="SQO19" s="57">
        <v>300000</v>
      </c>
      <c r="SQP19" s="57">
        <f t="shared" si="1252"/>
        <v>300000</v>
      </c>
      <c r="SQQ19" s="57"/>
      <c r="SQR19" s="57">
        <f t="shared" si="1253"/>
        <v>75000</v>
      </c>
      <c r="SQS19" s="57"/>
      <c r="SQT19" s="57">
        <f t="shared" si="1254"/>
        <v>75000</v>
      </c>
      <c r="SQU19" s="57">
        <f t="shared" si="1255"/>
        <v>67500</v>
      </c>
      <c r="SQV19" s="57">
        <f t="shared" si="1256"/>
        <v>7500</v>
      </c>
      <c r="SQW19" s="56"/>
      <c r="SQX19" s="56"/>
      <c r="SQY19" s="56"/>
      <c r="SQZ19" s="56"/>
      <c r="SRA19" s="61">
        <v>9</v>
      </c>
      <c r="SRB19" s="63" t="s">
        <v>141</v>
      </c>
      <c r="SRC19" s="55"/>
      <c r="SRD19" s="55"/>
      <c r="SRE19" s="56"/>
      <c r="SRF19" s="56"/>
      <c r="SRG19" s="56"/>
      <c r="SRH19" s="56"/>
      <c r="SRI19" s="56"/>
      <c r="SRJ19" s="56"/>
      <c r="SRK19" s="56"/>
      <c r="SRL19" s="56"/>
      <c r="SRM19" s="56"/>
      <c r="SRN19" s="56"/>
      <c r="SRO19" s="56"/>
      <c r="SRP19" s="56"/>
      <c r="SRQ19" s="56"/>
      <c r="SRR19" s="54" t="s">
        <v>247</v>
      </c>
      <c r="SRS19" s="57">
        <f t="shared" ref="SRS19:SSY19" si="1257">SRU19</f>
        <v>300000</v>
      </c>
      <c r="SRT19" s="58"/>
      <c r="SRU19" s="57">
        <v>300000</v>
      </c>
      <c r="SRV19" s="57">
        <f t="shared" ref="SRV19:STB19" si="1258">SRU19</f>
        <v>300000</v>
      </c>
      <c r="SRW19" s="57"/>
      <c r="SRX19" s="57">
        <f t="shared" ref="SRX19:STD19" si="1259">SRY19+SRZ19</f>
        <v>75000</v>
      </c>
      <c r="SRY19" s="57"/>
      <c r="SRZ19" s="57">
        <f t="shared" ref="SRZ19:STF19" si="1260">SRS19*0.25</f>
        <v>75000</v>
      </c>
      <c r="SSA19" s="57">
        <f t="shared" ref="SSA19:STG19" si="1261">SRZ19*90%</f>
        <v>67500</v>
      </c>
      <c r="SSB19" s="57">
        <f t="shared" ref="SSB19:STH19" si="1262">SRZ19*10%</f>
        <v>7500</v>
      </c>
      <c r="SSC19" s="56"/>
      <c r="SSD19" s="56"/>
      <c r="SSE19" s="56"/>
      <c r="SSF19" s="56"/>
      <c r="SSG19" s="61">
        <v>9</v>
      </c>
      <c r="SSH19" s="63" t="s">
        <v>141</v>
      </c>
      <c r="SSI19" s="55"/>
      <c r="SSJ19" s="55"/>
      <c r="SSK19" s="56"/>
      <c r="SSL19" s="56"/>
      <c r="SSM19" s="56"/>
      <c r="SSN19" s="56"/>
      <c r="SSO19" s="56"/>
      <c r="SSP19" s="56"/>
      <c r="SSQ19" s="56"/>
      <c r="SSR19" s="56"/>
      <c r="SSS19" s="56"/>
      <c r="SST19" s="56"/>
      <c r="SSU19" s="56"/>
      <c r="SSV19" s="56"/>
      <c r="SSW19" s="56"/>
      <c r="SSX19" s="54" t="s">
        <v>247</v>
      </c>
      <c r="SSY19" s="57">
        <f t="shared" si="1257"/>
        <v>300000</v>
      </c>
      <c r="SSZ19" s="58"/>
      <c r="STA19" s="57">
        <v>300000</v>
      </c>
      <c r="STB19" s="57">
        <f t="shared" si="1258"/>
        <v>300000</v>
      </c>
      <c r="STC19" s="57"/>
      <c r="STD19" s="57">
        <f t="shared" si="1259"/>
        <v>75000</v>
      </c>
      <c r="STE19" s="57"/>
      <c r="STF19" s="57">
        <f t="shared" si="1260"/>
        <v>75000</v>
      </c>
      <c r="STG19" s="57">
        <f t="shared" si="1261"/>
        <v>67500</v>
      </c>
      <c r="STH19" s="57">
        <f t="shared" si="1262"/>
        <v>7500</v>
      </c>
      <c r="STI19" s="56"/>
      <c r="STJ19" s="56"/>
      <c r="STK19" s="56"/>
      <c r="STL19" s="56"/>
      <c r="STM19" s="61">
        <v>9</v>
      </c>
      <c r="STN19" s="63" t="s">
        <v>141</v>
      </c>
      <c r="STO19" s="55"/>
      <c r="STP19" s="55"/>
      <c r="STQ19" s="56"/>
      <c r="STR19" s="56"/>
      <c r="STS19" s="56"/>
      <c r="STT19" s="56"/>
      <c r="STU19" s="56"/>
      <c r="STV19" s="56"/>
      <c r="STW19" s="56"/>
      <c r="STX19" s="56"/>
      <c r="STY19" s="56"/>
      <c r="STZ19" s="56"/>
      <c r="SUA19" s="56"/>
      <c r="SUB19" s="56"/>
      <c r="SUC19" s="56"/>
      <c r="SUD19" s="54" t="s">
        <v>247</v>
      </c>
      <c r="SUE19" s="57">
        <f t="shared" ref="SUE19:SVK19" si="1263">SUG19</f>
        <v>300000</v>
      </c>
      <c r="SUF19" s="58"/>
      <c r="SUG19" s="57">
        <v>300000</v>
      </c>
      <c r="SUH19" s="57">
        <f t="shared" ref="SUH19:SVN19" si="1264">SUG19</f>
        <v>300000</v>
      </c>
      <c r="SUI19" s="57"/>
      <c r="SUJ19" s="57">
        <f t="shared" ref="SUJ19:SVP19" si="1265">SUK19+SUL19</f>
        <v>75000</v>
      </c>
      <c r="SUK19" s="57"/>
      <c r="SUL19" s="57">
        <f t="shared" ref="SUL19:SVR19" si="1266">SUE19*0.25</f>
        <v>75000</v>
      </c>
      <c r="SUM19" s="57">
        <f t="shared" ref="SUM19:SVS19" si="1267">SUL19*90%</f>
        <v>67500</v>
      </c>
      <c r="SUN19" s="57">
        <f t="shared" ref="SUN19:SVT19" si="1268">SUL19*10%</f>
        <v>7500</v>
      </c>
      <c r="SUO19" s="56"/>
      <c r="SUP19" s="56"/>
      <c r="SUQ19" s="56"/>
      <c r="SUR19" s="56"/>
      <c r="SUS19" s="61">
        <v>9</v>
      </c>
      <c r="SUT19" s="63" t="s">
        <v>141</v>
      </c>
      <c r="SUU19" s="55"/>
      <c r="SUV19" s="55"/>
      <c r="SUW19" s="56"/>
      <c r="SUX19" s="56"/>
      <c r="SUY19" s="56"/>
      <c r="SUZ19" s="56"/>
      <c r="SVA19" s="56"/>
      <c r="SVB19" s="56"/>
      <c r="SVC19" s="56"/>
      <c r="SVD19" s="56"/>
      <c r="SVE19" s="56"/>
      <c r="SVF19" s="56"/>
      <c r="SVG19" s="56"/>
      <c r="SVH19" s="56"/>
      <c r="SVI19" s="56"/>
      <c r="SVJ19" s="54" t="s">
        <v>247</v>
      </c>
      <c r="SVK19" s="57">
        <f t="shared" si="1263"/>
        <v>300000</v>
      </c>
      <c r="SVL19" s="58"/>
      <c r="SVM19" s="57">
        <v>300000</v>
      </c>
      <c r="SVN19" s="57">
        <f t="shared" si="1264"/>
        <v>300000</v>
      </c>
      <c r="SVO19" s="57"/>
      <c r="SVP19" s="57">
        <f t="shared" si="1265"/>
        <v>75000</v>
      </c>
      <c r="SVQ19" s="57"/>
      <c r="SVR19" s="57">
        <f t="shared" si="1266"/>
        <v>75000</v>
      </c>
      <c r="SVS19" s="57">
        <f t="shared" si="1267"/>
        <v>67500</v>
      </c>
      <c r="SVT19" s="57">
        <f t="shared" si="1268"/>
        <v>7500</v>
      </c>
      <c r="SVU19" s="56"/>
      <c r="SVV19" s="56"/>
      <c r="SVW19" s="56"/>
      <c r="SVX19" s="56"/>
      <c r="SVY19" s="61">
        <v>9</v>
      </c>
      <c r="SVZ19" s="63" t="s">
        <v>141</v>
      </c>
      <c r="SWA19" s="55"/>
      <c r="SWB19" s="55"/>
      <c r="SWC19" s="56"/>
      <c r="SWD19" s="56"/>
      <c r="SWE19" s="56"/>
      <c r="SWF19" s="56"/>
      <c r="SWG19" s="56"/>
      <c r="SWH19" s="56"/>
      <c r="SWI19" s="56"/>
      <c r="SWJ19" s="56"/>
      <c r="SWK19" s="56"/>
      <c r="SWL19" s="56"/>
      <c r="SWM19" s="56"/>
      <c r="SWN19" s="56"/>
      <c r="SWO19" s="56"/>
      <c r="SWP19" s="54" t="s">
        <v>247</v>
      </c>
      <c r="SWQ19" s="57">
        <f t="shared" ref="SWQ19:SXW19" si="1269">SWS19</f>
        <v>300000</v>
      </c>
      <c r="SWR19" s="58"/>
      <c r="SWS19" s="57">
        <v>300000</v>
      </c>
      <c r="SWT19" s="57">
        <f t="shared" ref="SWT19:SXZ19" si="1270">SWS19</f>
        <v>300000</v>
      </c>
      <c r="SWU19" s="57"/>
      <c r="SWV19" s="57">
        <f t="shared" ref="SWV19:SYB19" si="1271">SWW19+SWX19</f>
        <v>75000</v>
      </c>
      <c r="SWW19" s="57"/>
      <c r="SWX19" s="57">
        <f t="shared" ref="SWX19:SYD19" si="1272">SWQ19*0.25</f>
        <v>75000</v>
      </c>
      <c r="SWY19" s="57">
        <f t="shared" ref="SWY19:SYE19" si="1273">SWX19*90%</f>
        <v>67500</v>
      </c>
      <c r="SWZ19" s="57">
        <f t="shared" ref="SWZ19:SYF19" si="1274">SWX19*10%</f>
        <v>7500</v>
      </c>
      <c r="SXA19" s="56"/>
      <c r="SXB19" s="56"/>
      <c r="SXC19" s="56"/>
      <c r="SXD19" s="56"/>
      <c r="SXE19" s="61">
        <v>9</v>
      </c>
      <c r="SXF19" s="63" t="s">
        <v>141</v>
      </c>
      <c r="SXG19" s="55"/>
      <c r="SXH19" s="55"/>
      <c r="SXI19" s="56"/>
      <c r="SXJ19" s="56"/>
      <c r="SXK19" s="56"/>
      <c r="SXL19" s="56"/>
      <c r="SXM19" s="56"/>
      <c r="SXN19" s="56"/>
      <c r="SXO19" s="56"/>
      <c r="SXP19" s="56"/>
      <c r="SXQ19" s="56"/>
      <c r="SXR19" s="56"/>
      <c r="SXS19" s="56"/>
      <c r="SXT19" s="56"/>
      <c r="SXU19" s="56"/>
      <c r="SXV19" s="54" t="s">
        <v>247</v>
      </c>
      <c r="SXW19" s="57">
        <f t="shared" si="1269"/>
        <v>300000</v>
      </c>
      <c r="SXX19" s="58"/>
      <c r="SXY19" s="57">
        <v>300000</v>
      </c>
      <c r="SXZ19" s="57">
        <f t="shared" si="1270"/>
        <v>300000</v>
      </c>
      <c r="SYA19" s="57"/>
      <c r="SYB19" s="57">
        <f t="shared" si="1271"/>
        <v>75000</v>
      </c>
      <c r="SYC19" s="57"/>
      <c r="SYD19" s="57">
        <f t="shared" si="1272"/>
        <v>75000</v>
      </c>
      <c r="SYE19" s="57">
        <f t="shared" si="1273"/>
        <v>67500</v>
      </c>
      <c r="SYF19" s="57">
        <f t="shared" si="1274"/>
        <v>7500</v>
      </c>
      <c r="SYG19" s="56"/>
      <c r="SYH19" s="56"/>
      <c r="SYI19" s="56"/>
      <c r="SYJ19" s="56"/>
      <c r="SYK19" s="61">
        <v>9</v>
      </c>
      <c r="SYL19" s="63" t="s">
        <v>141</v>
      </c>
      <c r="SYM19" s="55"/>
      <c r="SYN19" s="55"/>
      <c r="SYO19" s="56"/>
      <c r="SYP19" s="56"/>
      <c r="SYQ19" s="56"/>
      <c r="SYR19" s="56"/>
      <c r="SYS19" s="56"/>
      <c r="SYT19" s="56"/>
      <c r="SYU19" s="56"/>
      <c r="SYV19" s="56"/>
      <c r="SYW19" s="56"/>
      <c r="SYX19" s="56"/>
      <c r="SYY19" s="56"/>
      <c r="SYZ19" s="56"/>
      <c r="SZA19" s="56"/>
      <c r="SZB19" s="54" t="s">
        <v>247</v>
      </c>
      <c r="SZC19" s="57">
        <f t="shared" ref="SZC19:TAI19" si="1275">SZE19</f>
        <v>300000</v>
      </c>
      <c r="SZD19" s="58"/>
      <c r="SZE19" s="57">
        <v>300000</v>
      </c>
      <c r="SZF19" s="57">
        <f t="shared" ref="SZF19:TAL19" si="1276">SZE19</f>
        <v>300000</v>
      </c>
      <c r="SZG19" s="57"/>
      <c r="SZH19" s="57">
        <f t="shared" ref="SZH19:TAN19" si="1277">SZI19+SZJ19</f>
        <v>75000</v>
      </c>
      <c r="SZI19" s="57"/>
      <c r="SZJ19" s="57">
        <f t="shared" ref="SZJ19:TAP19" si="1278">SZC19*0.25</f>
        <v>75000</v>
      </c>
      <c r="SZK19" s="57">
        <f t="shared" ref="SZK19:TAQ19" si="1279">SZJ19*90%</f>
        <v>67500</v>
      </c>
      <c r="SZL19" s="57">
        <f t="shared" ref="SZL19:TAR19" si="1280">SZJ19*10%</f>
        <v>7500</v>
      </c>
      <c r="SZM19" s="56"/>
      <c r="SZN19" s="56"/>
      <c r="SZO19" s="56"/>
      <c r="SZP19" s="56"/>
      <c r="SZQ19" s="61">
        <v>9</v>
      </c>
      <c r="SZR19" s="63" t="s">
        <v>141</v>
      </c>
      <c r="SZS19" s="55"/>
      <c r="SZT19" s="55"/>
      <c r="SZU19" s="56"/>
      <c r="SZV19" s="56"/>
      <c r="SZW19" s="56"/>
      <c r="SZX19" s="56"/>
      <c r="SZY19" s="56"/>
      <c r="SZZ19" s="56"/>
      <c r="TAA19" s="56"/>
      <c r="TAB19" s="56"/>
      <c r="TAC19" s="56"/>
      <c r="TAD19" s="56"/>
      <c r="TAE19" s="56"/>
      <c r="TAF19" s="56"/>
      <c r="TAG19" s="56"/>
      <c r="TAH19" s="54" t="s">
        <v>247</v>
      </c>
      <c r="TAI19" s="57">
        <f t="shared" si="1275"/>
        <v>300000</v>
      </c>
      <c r="TAJ19" s="58"/>
      <c r="TAK19" s="57">
        <v>300000</v>
      </c>
      <c r="TAL19" s="57">
        <f t="shared" si="1276"/>
        <v>300000</v>
      </c>
      <c r="TAM19" s="57"/>
      <c r="TAN19" s="57">
        <f t="shared" si="1277"/>
        <v>75000</v>
      </c>
      <c r="TAO19" s="57"/>
      <c r="TAP19" s="57">
        <f t="shared" si="1278"/>
        <v>75000</v>
      </c>
      <c r="TAQ19" s="57">
        <f t="shared" si="1279"/>
        <v>67500</v>
      </c>
      <c r="TAR19" s="57">
        <f t="shared" si="1280"/>
        <v>7500</v>
      </c>
      <c r="TAS19" s="56"/>
      <c r="TAT19" s="56"/>
      <c r="TAU19" s="56"/>
      <c r="TAV19" s="56"/>
      <c r="TAW19" s="61">
        <v>9</v>
      </c>
      <c r="TAX19" s="63" t="s">
        <v>141</v>
      </c>
      <c r="TAY19" s="55"/>
      <c r="TAZ19" s="55"/>
      <c r="TBA19" s="56"/>
      <c r="TBB19" s="56"/>
      <c r="TBC19" s="56"/>
      <c r="TBD19" s="56"/>
      <c r="TBE19" s="56"/>
      <c r="TBF19" s="56"/>
      <c r="TBG19" s="56"/>
      <c r="TBH19" s="56"/>
      <c r="TBI19" s="56"/>
      <c r="TBJ19" s="56"/>
      <c r="TBK19" s="56"/>
      <c r="TBL19" s="56"/>
      <c r="TBM19" s="56"/>
      <c r="TBN19" s="54" t="s">
        <v>247</v>
      </c>
      <c r="TBO19" s="57">
        <f t="shared" ref="TBO19:TCU19" si="1281">TBQ19</f>
        <v>300000</v>
      </c>
      <c r="TBP19" s="58"/>
      <c r="TBQ19" s="57">
        <v>300000</v>
      </c>
      <c r="TBR19" s="57">
        <f t="shared" ref="TBR19:TCX19" si="1282">TBQ19</f>
        <v>300000</v>
      </c>
      <c r="TBS19" s="57"/>
      <c r="TBT19" s="57">
        <f t="shared" ref="TBT19:TCZ19" si="1283">TBU19+TBV19</f>
        <v>75000</v>
      </c>
      <c r="TBU19" s="57"/>
      <c r="TBV19" s="57">
        <f t="shared" ref="TBV19:TDB19" si="1284">TBO19*0.25</f>
        <v>75000</v>
      </c>
      <c r="TBW19" s="57">
        <f t="shared" ref="TBW19:TDC19" si="1285">TBV19*90%</f>
        <v>67500</v>
      </c>
      <c r="TBX19" s="57">
        <f t="shared" ref="TBX19:TDD19" si="1286">TBV19*10%</f>
        <v>7500</v>
      </c>
      <c r="TBY19" s="56"/>
      <c r="TBZ19" s="56"/>
      <c r="TCA19" s="56"/>
      <c r="TCB19" s="56"/>
      <c r="TCC19" s="61">
        <v>9</v>
      </c>
      <c r="TCD19" s="63" t="s">
        <v>141</v>
      </c>
      <c r="TCE19" s="55"/>
      <c r="TCF19" s="55"/>
      <c r="TCG19" s="56"/>
      <c r="TCH19" s="56"/>
      <c r="TCI19" s="56"/>
      <c r="TCJ19" s="56"/>
      <c r="TCK19" s="56"/>
      <c r="TCL19" s="56"/>
      <c r="TCM19" s="56"/>
      <c r="TCN19" s="56"/>
      <c r="TCO19" s="56"/>
      <c r="TCP19" s="56"/>
      <c r="TCQ19" s="56"/>
      <c r="TCR19" s="56"/>
      <c r="TCS19" s="56"/>
      <c r="TCT19" s="54" t="s">
        <v>247</v>
      </c>
      <c r="TCU19" s="57">
        <f t="shared" si="1281"/>
        <v>300000</v>
      </c>
      <c r="TCV19" s="58"/>
      <c r="TCW19" s="57">
        <v>300000</v>
      </c>
      <c r="TCX19" s="57">
        <f t="shared" si="1282"/>
        <v>300000</v>
      </c>
      <c r="TCY19" s="57"/>
      <c r="TCZ19" s="57">
        <f t="shared" si="1283"/>
        <v>75000</v>
      </c>
      <c r="TDA19" s="57"/>
      <c r="TDB19" s="57">
        <f t="shared" si="1284"/>
        <v>75000</v>
      </c>
      <c r="TDC19" s="57">
        <f t="shared" si="1285"/>
        <v>67500</v>
      </c>
      <c r="TDD19" s="57">
        <f t="shared" si="1286"/>
        <v>7500</v>
      </c>
      <c r="TDE19" s="56"/>
      <c r="TDF19" s="56"/>
      <c r="TDG19" s="56"/>
      <c r="TDH19" s="56"/>
      <c r="TDI19" s="61">
        <v>9</v>
      </c>
      <c r="TDJ19" s="63" t="s">
        <v>141</v>
      </c>
      <c r="TDK19" s="55"/>
      <c r="TDL19" s="55"/>
      <c r="TDM19" s="56"/>
      <c r="TDN19" s="56"/>
      <c r="TDO19" s="56"/>
      <c r="TDP19" s="56"/>
      <c r="TDQ19" s="56"/>
      <c r="TDR19" s="56"/>
      <c r="TDS19" s="56"/>
      <c r="TDT19" s="56"/>
      <c r="TDU19" s="56"/>
      <c r="TDV19" s="56"/>
      <c r="TDW19" s="56"/>
      <c r="TDX19" s="56"/>
      <c r="TDY19" s="56"/>
      <c r="TDZ19" s="54" t="s">
        <v>247</v>
      </c>
      <c r="TEA19" s="57">
        <f t="shared" ref="TEA19:TFG19" si="1287">TEC19</f>
        <v>300000</v>
      </c>
      <c r="TEB19" s="58"/>
      <c r="TEC19" s="57">
        <v>300000</v>
      </c>
      <c r="TED19" s="57">
        <f t="shared" ref="TED19:TFJ19" si="1288">TEC19</f>
        <v>300000</v>
      </c>
      <c r="TEE19" s="57"/>
      <c r="TEF19" s="57">
        <f t="shared" ref="TEF19:TFL19" si="1289">TEG19+TEH19</f>
        <v>75000</v>
      </c>
      <c r="TEG19" s="57"/>
      <c r="TEH19" s="57">
        <f t="shared" ref="TEH19:TFN19" si="1290">TEA19*0.25</f>
        <v>75000</v>
      </c>
      <c r="TEI19" s="57">
        <f t="shared" ref="TEI19:TFO19" si="1291">TEH19*90%</f>
        <v>67500</v>
      </c>
      <c r="TEJ19" s="57">
        <f t="shared" ref="TEJ19:TFP19" si="1292">TEH19*10%</f>
        <v>7500</v>
      </c>
      <c r="TEK19" s="56"/>
      <c r="TEL19" s="56"/>
      <c r="TEM19" s="56"/>
      <c r="TEN19" s="56"/>
      <c r="TEO19" s="61">
        <v>9</v>
      </c>
      <c r="TEP19" s="63" t="s">
        <v>141</v>
      </c>
      <c r="TEQ19" s="55"/>
      <c r="TER19" s="55"/>
      <c r="TES19" s="56"/>
      <c r="TET19" s="56"/>
      <c r="TEU19" s="56"/>
      <c r="TEV19" s="56"/>
      <c r="TEW19" s="56"/>
      <c r="TEX19" s="56"/>
      <c r="TEY19" s="56"/>
      <c r="TEZ19" s="56"/>
      <c r="TFA19" s="56"/>
      <c r="TFB19" s="56"/>
      <c r="TFC19" s="56"/>
      <c r="TFD19" s="56"/>
      <c r="TFE19" s="56"/>
      <c r="TFF19" s="54" t="s">
        <v>247</v>
      </c>
      <c r="TFG19" s="57">
        <f t="shared" si="1287"/>
        <v>300000</v>
      </c>
      <c r="TFH19" s="58"/>
      <c r="TFI19" s="57">
        <v>300000</v>
      </c>
      <c r="TFJ19" s="57">
        <f t="shared" si="1288"/>
        <v>300000</v>
      </c>
      <c r="TFK19" s="57"/>
      <c r="TFL19" s="57">
        <f t="shared" si="1289"/>
        <v>75000</v>
      </c>
      <c r="TFM19" s="57"/>
      <c r="TFN19" s="57">
        <f t="shared" si="1290"/>
        <v>75000</v>
      </c>
      <c r="TFO19" s="57">
        <f t="shared" si="1291"/>
        <v>67500</v>
      </c>
      <c r="TFP19" s="57">
        <f t="shared" si="1292"/>
        <v>7500</v>
      </c>
      <c r="TFQ19" s="56"/>
      <c r="TFR19" s="56"/>
      <c r="TFS19" s="56"/>
      <c r="TFT19" s="56"/>
      <c r="TFU19" s="61">
        <v>9</v>
      </c>
      <c r="TFV19" s="63" t="s">
        <v>141</v>
      </c>
      <c r="TFW19" s="55"/>
      <c r="TFX19" s="55"/>
      <c r="TFY19" s="56"/>
      <c r="TFZ19" s="56"/>
      <c r="TGA19" s="56"/>
      <c r="TGB19" s="56"/>
      <c r="TGC19" s="56"/>
      <c r="TGD19" s="56"/>
      <c r="TGE19" s="56"/>
      <c r="TGF19" s="56"/>
      <c r="TGG19" s="56"/>
      <c r="TGH19" s="56"/>
      <c r="TGI19" s="56"/>
      <c r="TGJ19" s="56"/>
      <c r="TGK19" s="56"/>
      <c r="TGL19" s="54" t="s">
        <v>247</v>
      </c>
      <c r="TGM19" s="57">
        <f t="shared" ref="TGM19:THS19" si="1293">TGO19</f>
        <v>300000</v>
      </c>
      <c r="TGN19" s="58"/>
      <c r="TGO19" s="57">
        <v>300000</v>
      </c>
      <c r="TGP19" s="57">
        <f t="shared" ref="TGP19:THV19" si="1294">TGO19</f>
        <v>300000</v>
      </c>
      <c r="TGQ19" s="57"/>
      <c r="TGR19" s="57">
        <f t="shared" ref="TGR19:THX19" si="1295">TGS19+TGT19</f>
        <v>75000</v>
      </c>
      <c r="TGS19" s="57"/>
      <c r="TGT19" s="57">
        <f t="shared" ref="TGT19:THZ19" si="1296">TGM19*0.25</f>
        <v>75000</v>
      </c>
      <c r="TGU19" s="57">
        <f t="shared" ref="TGU19:TIA19" si="1297">TGT19*90%</f>
        <v>67500</v>
      </c>
      <c r="TGV19" s="57">
        <f t="shared" ref="TGV19:TIB19" si="1298">TGT19*10%</f>
        <v>7500</v>
      </c>
      <c r="TGW19" s="56"/>
      <c r="TGX19" s="56"/>
      <c r="TGY19" s="56"/>
      <c r="TGZ19" s="56"/>
      <c r="THA19" s="61">
        <v>9</v>
      </c>
      <c r="THB19" s="63" t="s">
        <v>141</v>
      </c>
      <c r="THC19" s="55"/>
      <c r="THD19" s="55"/>
      <c r="THE19" s="56"/>
      <c r="THF19" s="56"/>
      <c r="THG19" s="56"/>
      <c r="THH19" s="56"/>
      <c r="THI19" s="56"/>
      <c r="THJ19" s="56"/>
      <c r="THK19" s="56"/>
      <c r="THL19" s="56"/>
      <c r="THM19" s="56"/>
      <c r="THN19" s="56"/>
      <c r="THO19" s="56"/>
      <c r="THP19" s="56"/>
      <c r="THQ19" s="56"/>
      <c r="THR19" s="54" t="s">
        <v>247</v>
      </c>
      <c r="THS19" s="57">
        <f t="shared" si="1293"/>
        <v>300000</v>
      </c>
      <c r="THT19" s="58"/>
      <c r="THU19" s="57">
        <v>300000</v>
      </c>
      <c r="THV19" s="57">
        <f t="shared" si="1294"/>
        <v>300000</v>
      </c>
      <c r="THW19" s="57"/>
      <c r="THX19" s="57">
        <f t="shared" si="1295"/>
        <v>75000</v>
      </c>
      <c r="THY19" s="57"/>
      <c r="THZ19" s="57">
        <f t="shared" si="1296"/>
        <v>75000</v>
      </c>
      <c r="TIA19" s="57">
        <f t="shared" si="1297"/>
        <v>67500</v>
      </c>
      <c r="TIB19" s="57">
        <f t="shared" si="1298"/>
        <v>7500</v>
      </c>
      <c r="TIC19" s="56"/>
      <c r="TID19" s="56"/>
      <c r="TIE19" s="56"/>
      <c r="TIF19" s="56"/>
      <c r="TIG19" s="61">
        <v>9</v>
      </c>
      <c r="TIH19" s="63" t="s">
        <v>141</v>
      </c>
      <c r="TII19" s="55"/>
      <c r="TIJ19" s="55"/>
      <c r="TIK19" s="56"/>
      <c r="TIL19" s="56"/>
      <c r="TIM19" s="56"/>
      <c r="TIN19" s="56"/>
      <c r="TIO19" s="56"/>
      <c r="TIP19" s="56"/>
      <c r="TIQ19" s="56"/>
      <c r="TIR19" s="56"/>
      <c r="TIS19" s="56"/>
      <c r="TIT19" s="56"/>
      <c r="TIU19" s="56"/>
      <c r="TIV19" s="56"/>
      <c r="TIW19" s="56"/>
      <c r="TIX19" s="54" t="s">
        <v>247</v>
      </c>
      <c r="TIY19" s="57">
        <f t="shared" ref="TIY19:TKE19" si="1299">TJA19</f>
        <v>300000</v>
      </c>
      <c r="TIZ19" s="58"/>
      <c r="TJA19" s="57">
        <v>300000</v>
      </c>
      <c r="TJB19" s="57">
        <f t="shared" ref="TJB19:TKH19" si="1300">TJA19</f>
        <v>300000</v>
      </c>
      <c r="TJC19" s="57"/>
      <c r="TJD19" s="57">
        <f t="shared" ref="TJD19:TKJ19" si="1301">TJE19+TJF19</f>
        <v>75000</v>
      </c>
      <c r="TJE19" s="57"/>
      <c r="TJF19" s="57">
        <f t="shared" ref="TJF19:TKL19" si="1302">TIY19*0.25</f>
        <v>75000</v>
      </c>
      <c r="TJG19" s="57">
        <f t="shared" ref="TJG19:TKM19" si="1303">TJF19*90%</f>
        <v>67500</v>
      </c>
      <c r="TJH19" s="57">
        <f t="shared" ref="TJH19:TKN19" si="1304">TJF19*10%</f>
        <v>7500</v>
      </c>
      <c r="TJI19" s="56"/>
      <c r="TJJ19" s="56"/>
      <c r="TJK19" s="56"/>
      <c r="TJL19" s="56"/>
      <c r="TJM19" s="61">
        <v>9</v>
      </c>
      <c r="TJN19" s="63" t="s">
        <v>141</v>
      </c>
      <c r="TJO19" s="55"/>
      <c r="TJP19" s="55"/>
      <c r="TJQ19" s="56"/>
      <c r="TJR19" s="56"/>
      <c r="TJS19" s="56"/>
      <c r="TJT19" s="56"/>
      <c r="TJU19" s="56"/>
      <c r="TJV19" s="56"/>
      <c r="TJW19" s="56"/>
      <c r="TJX19" s="56"/>
      <c r="TJY19" s="56"/>
      <c r="TJZ19" s="56"/>
      <c r="TKA19" s="56"/>
      <c r="TKB19" s="56"/>
      <c r="TKC19" s="56"/>
      <c r="TKD19" s="54" t="s">
        <v>247</v>
      </c>
      <c r="TKE19" s="57">
        <f t="shared" si="1299"/>
        <v>300000</v>
      </c>
      <c r="TKF19" s="58"/>
      <c r="TKG19" s="57">
        <v>300000</v>
      </c>
      <c r="TKH19" s="57">
        <f t="shared" si="1300"/>
        <v>300000</v>
      </c>
      <c r="TKI19" s="57"/>
      <c r="TKJ19" s="57">
        <f t="shared" si="1301"/>
        <v>75000</v>
      </c>
      <c r="TKK19" s="57"/>
      <c r="TKL19" s="57">
        <f t="shared" si="1302"/>
        <v>75000</v>
      </c>
      <c r="TKM19" s="57">
        <f t="shared" si="1303"/>
        <v>67500</v>
      </c>
      <c r="TKN19" s="57">
        <f t="shared" si="1304"/>
        <v>7500</v>
      </c>
      <c r="TKO19" s="56"/>
      <c r="TKP19" s="56"/>
      <c r="TKQ19" s="56"/>
      <c r="TKR19" s="56"/>
      <c r="TKS19" s="61">
        <v>9</v>
      </c>
      <c r="TKT19" s="63" t="s">
        <v>141</v>
      </c>
      <c r="TKU19" s="55"/>
      <c r="TKV19" s="55"/>
      <c r="TKW19" s="56"/>
      <c r="TKX19" s="56"/>
      <c r="TKY19" s="56"/>
      <c r="TKZ19" s="56"/>
      <c r="TLA19" s="56"/>
      <c r="TLB19" s="56"/>
      <c r="TLC19" s="56"/>
      <c r="TLD19" s="56"/>
      <c r="TLE19" s="56"/>
      <c r="TLF19" s="56"/>
      <c r="TLG19" s="56"/>
      <c r="TLH19" s="56"/>
      <c r="TLI19" s="56"/>
      <c r="TLJ19" s="54" t="s">
        <v>247</v>
      </c>
      <c r="TLK19" s="57">
        <f t="shared" ref="TLK19:TMQ19" si="1305">TLM19</f>
        <v>300000</v>
      </c>
      <c r="TLL19" s="58"/>
      <c r="TLM19" s="57">
        <v>300000</v>
      </c>
      <c r="TLN19" s="57">
        <f t="shared" ref="TLN19:TMT19" si="1306">TLM19</f>
        <v>300000</v>
      </c>
      <c r="TLO19" s="57"/>
      <c r="TLP19" s="57">
        <f t="shared" ref="TLP19:TMV19" si="1307">TLQ19+TLR19</f>
        <v>75000</v>
      </c>
      <c r="TLQ19" s="57"/>
      <c r="TLR19" s="57">
        <f t="shared" ref="TLR19:TMX19" si="1308">TLK19*0.25</f>
        <v>75000</v>
      </c>
      <c r="TLS19" s="57">
        <f t="shared" ref="TLS19:TMY19" si="1309">TLR19*90%</f>
        <v>67500</v>
      </c>
      <c r="TLT19" s="57">
        <f t="shared" ref="TLT19:TMZ19" si="1310">TLR19*10%</f>
        <v>7500</v>
      </c>
      <c r="TLU19" s="56"/>
      <c r="TLV19" s="56"/>
      <c r="TLW19" s="56"/>
      <c r="TLX19" s="56"/>
      <c r="TLY19" s="61">
        <v>9</v>
      </c>
      <c r="TLZ19" s="63" t="s">
        <v>141</v>
      </c>
      <c r="TMA19" s="55"/>
      <c r="TMB19" s="55"/>
      <c r="TMC19" s="56"/>
      <c r="TMD19" s="56"/>
      <c r="TME19" s="56"/>
      <c r="TMF19" s="56"/>
      <c r="TMG19" s="56"/>
      <c r="TMH19" s="56"/>
      <c r="TMI19" s="56"/>
      <c r="TMJ19" s="56"/>
      <c r="TMK19" s="56"/>
      <c r="TML19" s="56"/>
      <c r="TMM19" s="56"/>
      <c r="TMN19" s="56"/>
      <c r="TMO19" s="56"/>
      <c r="TMP19" s="54" t="s">
        <v>247</v>
      </c>
      <c r="TMQ19" s="57">
        <f t="shared" si="1305"/>
        <v>300000</v>
      </c>
      <c r="TMR19" s="58"/>
      <c r="TMS19" s="57">
        <v>300000</v>
      </c>
      <c r="TMT19" s="57">
        <f t="shared" si="1306"/>
        <v>300000</v>
      </c>
      <c r="TMU19" s="57"/>
      <c r="TMV19" s="57">
        <f t="shared" si="1307"/>
        <v>75000</v>
      </c>
      <c r="TMW19" s="57"/>
      <c r="TMX19" s="57">
        <f t="shared" si="1308"/>
        <v>75000</v>
      </c>
      <c r="TMY19" s="57">
        <f t="shared" si="1309"/>
        <v>67500</v>
      </c>
      <c r="TMZ19" s="57">
        <f t="shared" si="1310"/>
        <v>7500</v>
      </c>
      <c r="TNA19" s="56"/>
      <c r="TNB19" s="56"/>
      <c r="TNC19" s="56"/>
      <c r="TND19" s="56"/>
      <c r="TNE19" s="61">
        <v>9</v>
      </c>
      <c r="TNF19" s="63" t="s">
        <v>141</v>
      </c>
      <c r="TNG19" s="55"/>
      <c r="TNH19" s="55"/>
      <c r="TNI19" s="56"/>
      <c r="TNJ19" s="56"/>
      <c r="TNK19" s="56"/>
      <c r="TNL19" s="56"/>
      <c r="TNM19" s="56"/>
      <c r="TNN19" s="56"/>
      <c r="TNO19" s="56"/>
      <c r="TNP19" s="56"/>
      <c r="TNQ19" s="56"/>
      <c r="TNR19" s="56"/>
      <c r="TNS19" s="56"/>
      <c r="TNT19" s="56"/>
      <c r="TNU19" s="56"/>
      <c r="TNV19" s="54" t="s">
        <v>247</v>
      </c>
      <c r="TNW19" s="57">
        <f t="shared" ref="TNW19:TPC19" si="1311">TNY19</f>
        <v>300000</v>
      </c>
      <c r="TNX19" s="58"/>
      <c r="TNY19" s="57">
        <v>300000</v>
      </c>
      <c r="TNZ19" s="57">
        <f t="shared" ref="TNZ19:TPF19" si="1312">TNY19</f>
        <v>300000</v>
      </c>
      <c r="TOA19" s="57"/>
      <c r="TOB19" s="57">
        <f t="shared" ref="TOB19:TPH19" si="1313">TOC19+TOD19</f>
        <v>75000</v>
      </c>
      <c r="TOC19" s="57"/>
      <c r="TOD19" s="57">
        <f t="shared" ref="TOD19:TPJ19" si="1314">TNW19*0.25</f>
        <v>75000</v>
      </c>
      <c r="TOE19" s="57">
        <f t="shared" ref="TOE19:TPK19" si="1315">TOD19*90%</f>
        <v>67500</v>
      </c>
      <c r="TOF19" s="57">
        <f t="shared" ref="TOF19:TPL19" si="1316">TOD19*10%</f>
        <v>7500</v>
      </c>
      <c r="TOG19" s="56"/>
      <c r="TOH19" s="56"/>
      <c r="TOI19" s="56"/>
      <c r="TOJ19" s="56"/>
      <c r="TOK19" s="61">
        <v>9</v>
      </c>
      <c r="TOL19" s="63" t="s">
        <v>141</v>
      </c>
      <c r="TOM19" s="55"/>
      <c r="TON19" s="55"/>
      <c r="TOO19" s="56"/>
      <c r="TOP19" s="56"/>
      <c r="TOQ19" s="56"/>
      <c r="TOR19" s="56"/>
      <c r="TOS19" s="56"/>
      <c r="TOT19" s="56"/>
      <c r="TOU19" s="56"/>
      <c r="TOV19" s="56"/>
      <c r="TOW19" s="56"/>
      <c r="TOX19" s="56"/>
      <c r="TOY19" s="56"/>
      <c r="TOZ19" s="56"/>
      <c r="TPA19" s="56"/>
      <c r="TPB19" s="54" t="s">
        <v>247</v>
      </c>
      <c r="TPC19" s="57">
        <f t="shared" si="1311"/>
        <v>300000</v>
      </c>
      <c r="TPD19" s="58"/>
      <c r="TPE19" s="57">
        <v>300000</v>
      </c>
      <c r="TPF19" s="57">
        <f t="shared" si="1312"/>
        <v>300000</v>
      </c>
      <c r="TPG19" s="57"/>
      <c r="TPH19" s="57">
        <f t="shared" si="1313"/>
        <v>75000</v>
      </c>
      <c r="TPI19" s="57"/>
      <c r="TPJ19" s="57">
        <f t="shared" si="1314"/>
        <v>75000</v>
      </c>
      <c r="TPK19" s="57">
        <f t="shared" si="1315"/>
        <v>67500</v>
      </c>
      <c r="TPL19" s="57">
        <f t="shared" si="1316"/>
        <v>7500</v>
      </c>
      <c r="TPM19" s="56"/>
      <c r="TPN19" s="56"/>
      <c r="TPO19" s="56"/>
      <c r="TPP19" s="56"/>
      <c r="TPQ19" s="61">
        <v>9</v>
      </c>
      <c r="TPR19" s="63" t="s">
        <v>141</v>
      </c>
      <c r="TPS19" s="55"/>
      <c r="TPT19" s="55"/>
      <c r="TPU19" s="56"/>
      <c r="TPV19" s="56"/>
      <c r="TPW19" s="56"/>
      <c r="TPX19" s="56"/>
      <c r="TPY19" s="56"/>
      <c r="TPZ19" s="56"/>
      <c r="TQA19" s="56"/>
      <c r="TQB19" s="56"/>
      <c r="TQC19" s="56"/>
      <c r="TQD19" s="56"/>
      <c r="TQE19" s="56"/>
      <c r="TQF19" s="56"/>
      <c r="TQG19" s="56"/>
      <c r="TQH19" s="54" t="s">
        <v>247</v>
      </c>
      <c r="TQI19" s="57">
        <f t="shared" ref="TQI19:TRO19" si="1317">TQK19</f>
        <v>300000</v>
      </c>
      <c r="TQJ19" s="58"/>
      <c r="TQK19" s="57">
        <v>300000</v>
      </c>
      <c r="TQL19" s="57">
        <f t="shared" ref="TQL19:TRR19" si="1318">TQK19</f>
        <v>300000</v>
      </c>
      <c r="TQM19" s="57"/>
      <c r="TQN19" s="57">
        <f t="shared" ref="TQN19:TRT19" si="1319">TQO19+TQP19</f>
        <v>75000</v>
      </c>
      <c r="TQO19" s="57"/>
      <c r="TQP19" s="57">
        <f t="shared" ref="TQP19:TRV19" si="1320">TQI19*0.25</f>
        <v>75000</v>
      </c>
      <c r="TQQ19" s="57">
        <f t="shared" ref="TQQ19:TRW19" si="1321">TQP19*90%</f>
        <v>67500</v>
      </c>
      <c r="TQR19" s="57">
        <f t="shared" ref="TQR19:TRX19" si="1322">TQP19*10%</f>
        <v>7500</v>
      </c>
      <c r="TQS19" s="56"/>
      <c r="TQT19" s="56"/>
      <c r="TQU19" s="56"/>
      <c r="TQV19" s="56"/>
      <c r="TQW19" s="61">
        <v>9</v>
      </c>
      <c r="TQX19" s="63" t="s">
        <v>141</v>
      </c>
      <c r="TQY19" s="55"/>
      <c r="TQZ19" s="55"/>
      <c r="TRA19" s="56"/>
      <c r="TRB19" s="56"/>
      <c r="TRC19" s="56"/>
      <c r="TRD19" s="56"/>
      <c r="TRE19" s="56"/>
      <c r="TRF19" s="56"/>
      <c r="TRG19" s="56"/>
      <c r="TRH19" s="56"/>
      <c r="TRI19" s="56"/>
      <c r="TRJ19" s="56"/>
      <c r="TRK19" s="56"/>
      <c r="TRL19" s="56"/>
      <c r="TRM19" s="56"/>
      <c r="TRN19" s="54" t="s">
        <v>247</v>
      </c>
      <c r="TRO19" s="57">
        <f t="shared" si="1317"/>
        <v>300000</v>
      </c>
      <c r="TRP19" s="58"/>
      <c r="TRQ19" s="57">
        <v>300000</v>
      </c>
      <c r="TRR19" s="57">
        <f t="shared" si="1318"/>
        <v>300000</v>
      </c>
      <c r="TRS19" s="57"/>
      <c r="TRT19" s="57">
        <f t="shared" si="1319"/>
        <v>75000</v>
      </c>
      <c r="TRU19" s="57"/>
      <c r="TRV19" s="57">
        <f t="shared" si="1320"/>
        <v>75000</v>
      </c>
      <c r="TRW19" s="57">
        <f t="shared" si="1321"/>
        <v>67500</v>
      </c>
      <c r="TRX19" s="57">
        <f t="shared" si="1322"/>
        <v>7500</v>
      </c>
      <c r="TRY19" s="56"/>
      <c r="TRZ19" s="56"/>
      <c r="TSA19" s="56"/>
      <c r="TSB19" s="56"/>
      <c r="TSC19" s="61">
        <v>9</v>
      </c>
      <c r="TSD19" s="63" t="s">
        <v>141</v>
      </c>
      <c r="TSE19" s="55"/>
      <c r="TSF19" s="55"/>
      <c r="TSG19" s="56"/>
      <c r="TSH19" s="56"/>
      <c r="TSI19" s="56"/>
      <c r="TSJ19" s="56"/>
      <c r="TSK19" s="56"/>
      <c r="TSL19" s="56"/>
      <c r="TSM19" s="56"/>
      <c r="TSN19" s="56"/>
      <c r="TSO19" s="56"/>
      <c r="TSP19" s="56"/>
      <c r="TSQ19" s="56"/>
      <c r="TSR19" s="56"/>
      <c r="TSS19" s="56"/>
      <c r="TST19" s="54" t="s">
        <v>247</v>
      </c>
      <c r="TSU19" s="57">
        <f t="shared" ref="TSU19:TUA19" si="1323">TSW19</f>
        <v>300000</v>
      </c>
      <c r="TSV19" s="58"/>
      <c r="TSW19" s="57">
        <v>300000</v>
      </c>
      <c r="TSX19" s="57">
        <f t="shared" ref="TSX19:TUD19" si="1324">TSW19</f>
        <v>300000</v>
      </c>
      <c r="TSY19" s="57"/>
      <c r="TSZ19" s="57">
        <f t="shared" ref="TSZ19:TUF19" si="1325">TTA19+TTB19</f>
        <v>75000</v>
      </c>
      <c r="TTA19" s="57"/>
      <c r="TTB19" s="57">
        <f t="shared" ref="TTB19:TUH19" si="1326">TSU19*0.25</f>
        <v>75000</v>
      </c>
      <c r="TTC19" s="57">
        <f t="shared" ref="TTC19:TUI19" si="1327">TTB19*90%</f>
        <v>67500</v>
      </c>
      <c r="TTD19" s="57">
        <f t="shared" ref="TTD19:TUJ19" si="1328">TTB19*10%</f>
        <v>7500</v>
      </c>
      <c r="TTE19" s="56"/>
      <c r="TTF19" s="56"/>
      <c r="TTG19" s="56"/>
      <c r="TTH19" s="56"/>
      <c r="TTI19" s="61">
        <v>9</v>
      </c>
      <c r="TTJ19" s="63" t="s">
        <v>141</v>
      </c>
      <c r="TTK19" s="55"/>
      <c r="TTL19" s="55"/>
      <c r="TTM19" s="56"/>
      <c r="TTN19" s="56"/>
      <c r="TTO19" s="56"/>
      <c r="TTP19" s="56"/>
      <c r="TTQ19" s="56"/>
      <c r="TTR19" s="56"/>
      <c r="TTS19" s="56"/>
      <c r="TTT19" s="56"/>
      <c r="TTU19" s="56"/>
      <c r="TTV19" s="56"/>
      <c r="TTW19" s="56"/>
      <c r="TTX19" s="56"/>
      <c r="TTY19" s="56"/>
      <c r="TTZ19" s="54" t="s">
        <v>247</v>
      </c>
      <c r="TUA19" s="57">
        <f t="shared" si="1323"/>
        <v>300000</v>
      </c>
      <c r="TUB19" s="58"/>
      <c r="TUC19" s="57">
        <v>300000</v>
      </c>
      <c r="TUD19" s="57">
        <f t="shared" si="1324"/>
        <v>300000</v>
      </c>
      <c r="TUE19" s="57"/>
      <c r="TUF19" s="57">
        <f t="shared" si="1325"/>
        <v>75000</v>
      </c>
      <c r="TUG19" s="57"/>
      <c r="TUH19" s="57">
        <f t="shared" si="1326"/>
        <v>75000</v>
      </c>
      <c r="TUI19" s="57">
        <f t="shared" si="1327"/>
        <v>67500</v>
      </c>
      <c r="TUJ19" s="57">
        <f t="shared" si="1328"/>
        <v>7500</v>
      </c>
      <c r="TUK19" s="56"/>
      <c r="TUL19" s="56"/>
      <c r="TUM19" s="56"/>
      <c r="TUN19" s="56"/>
      <c r="TUO19" s="61">
        <v>9</v>
      </c>
      <c r="TUP19" s="63" t="s">
        <v>141</v>
      </c>
      <c r="TUQ19" s="55"/>
      <c r="TUR19" s="55"/>
      <c r="TUS19" s="56"/>
      <c r="TUT19" s="56"/>
      <c r="TUU19" s="56"/>
      <c r="TUV19" s="56"/>
      <c r="TUW19" s="56"/>
      <c r="TUX19" s="56"/>
      <c r="TUY19" s="56"/>
      <c r="TUZ19" s="56"/>
      <c r="TVA19" s="56"/>
      <c r="TVB19" s="56"/>
      <c r="TVC19" s="56"/>
      <c r="TVD19" s="56"/>
      <c r="TVE19" s="56"/>
      <c r="TVF19" s="54" t="s">
        <v>247</v>
      </c>
      <c r="TVG19" s="57">
        <f t="shared" ref="TVG19:TWM19" si="1329">TVI19</f>
        <v>300000</v>
      </c>
      <c r="TVH19" s="58"/>
      <c r="TVI19" s="57">
        <v>300000</v>
      </c>
      <c r="TVJ19" s="57">
        <f t="shared" ref="TVJ19:TWP19" si="1330">TVI19</f>
        <v>300000</v>
      </c>
      <c r="TVK19" s="57"/>
      <c r="TVL19" s="57">
        <f t="shared" ref="TVL19:TWR19" si="1331">TVM19+TVN19</f>
        <v>75000</v>
      </c>
      <c r="TVM19" s="57"/>
      <c r="TVN19" s="57">
        <f t="shared" ref="TVN19:TWT19" si="1332">TVG19*0.25</f>
        <v>75000</v>
      </c>
      <c r="TVO19" s="57">
        <f t="shared" ref="TVO19:TWU19" si="1333">TVN19*90%</f>
        <v>67500</v>
      </c>
      <c r="TVP19" s="57">
        <f t="shared" ref="TVP19:TWV19" si="1334">TVN19*10%</f>
        <v>7500</v>
      </c>
      <c r="TVQ19" s="56"/>
      <c r="TVR19" s="56"/>
      <c r="TVS19" s="56"/>
      <c r="TVT19" s="56"/>
      <c r="TVU19" s="61">
        <v>9</v>
      </c>
      <c r="TVV19" s="63" t="s">
        <v>141</v>
      </c>
      <c r="TVW19" s="55"/>
      <c r="TVX19" s="55"/>
      <c r="TVY19" s="56"/>
      <c r="TVZ19" s="56"/>
      <c r="TWA19" s="56"/>
      <c r="TWB19" s="56"/>
      <c r="TWC19" s="56"/>
      <c r="TWD19" s="56"/>
      <c r="TWE19" s="56"/>
      <c r="TWF19" s="56"/>
      <c r="TWG19" s="56"/>
      <c r="TWH19" s="56"/>
      <c r="TWI19" s="56"/>
      <c r="TWJ19" s="56"/>
      <c r="TWK19" s="56"/>
      <c r="TWL19" s="54" t="s">
        <v>247</v>
      </c>
      <c r="TWM19" s="57">
        <f t="shared" si="1329"/>
        <v>300000</v>
      </c>
      <c r="TWN19" s="58"/>
      <c r="TWO19" s="57">
        <v>300000</v>
      </c>
      <c r="TWP19" s="57">
        <f t="shared" si="1330"/>
        <v>300000</v>
      </c>
      <c r="TWQ19" s="57"/>
      <c r="TWR19" s="57">
        <f t="shared" si="1331"/>
        <v>75000</v>
      </c>
      <c r="TWS19" s="57"/>
      <c r="TWT19" s="57">
        <f t="shared" si="1332"/>
        <v>75000</v>
      </c>
      <c r="TWU19" s="57">
        <f t="shared" si="1333"/>
        <v>67500</v>
      </c>
      <c r="TWV19" s="57">
        <f t="shared" si="1334"/>
        <v>7500</v>
      </c>
      <c r="TWW19" s="56"/>
      <c r="TWX19" s="56"/>
      <c r="TWY19" s="56"/>
      <c r="TWZ19" s="56"/>
      <c r="TXA19" s="61">
        <v>9</v>
      </c>
      <c r="TXB19" s="63" t="s">
        <v>141</v>
      </c>
      <c r="TXC19" s="55"/>
      <c r="TXD19" s="55"/>
      <c r="TXE19" s="56"/>
      <c r="TXF19" s="56"/>
      <c r="TXG19" s="56"/>
      <c r="TXH19" s="56"/>
      <c r="TXI19" s="56"/>
      <c r="TXJ19" s="56"/>
      <c r="TXK19" s="56"/>
      <c r="TXL19" s="56"/>
      <c r="TXM19" s="56"/>
      <c r="TXN19" s="56"/>
      <c r="TXO19" s="56"/>
      <c r="TXP19" s="56"/>
      <c r="TXQ19" s="56"/>
      <c r="TXR19" s="54" t="s">
        <v>247</v>
      </c>
      <c r="TXS19" s="57">
        <f t="shared" ref="TXS19:TYY19" si="1335">TXU19</f>
        <v>300000</v>
      </c>
      <c r="TXT19" s="58"/>
      <c r="TXU19" s="57">
        <v>300000</v>
      </c>
      <c r="TXV19" s="57">
        <f t="shared" ref="TXV19:TZB19" si="1336">TXU19</f>
        <v>300000</v>
      </c>
      <c r="TXW19" s="57"/>
      <c r="TXX19" s="57">
        <f t="shared" ref="TXX19:TZD19" si="1337">TXY19+TXZ19</f>
        <v>75000</v>
      </c>
      <c r="TXY19" s="57"/>
      <c r="TXZ19" s="57">
        <f t="shared" ref="TXZ19:TZF19" si="1338">TXS19*0.25</f>
        <v>75000</v>
      </c>
      <c r="TYA19" s="57">
        <f t="shared" ref="TYA19:TZG19" si="1339">TXZ19*90%</f>
        <v>67500</v>
      </c>
      <c r="TYB19" s="57">
        <f t="shared" ref="TYB19:TZH19" si="1340">TXZ19*10%</f>
        <v>7500</v>
      </c>
      <c r="TYC19" s="56"/>
      <c r="TYD19" s="56"/>
      <c r="TYE19" s="56"/>
      <c r="TYF19" s="56"/>
      <c r="TYG19" s="61">
        <v>9</v>
      </c>
      <c r="TYH19" s="63" t="s">
        <v>141</v>
      </c>
      <c r="TYI19" s="55"/>
      <c r="TYJ19" s="55"/>
      <c r="TYK19" s="56"/>
      <c r="TYL19" s="56"/>
      <c r="TYM19" s="56"/>
      <c r="TYN19" s="56"/>
      <c r="TYO19" s="56"/>
      <c r="TYP19" s="56"/>
      <c r="TYQ19" s="56"/>
      <c r="TYR19" s="56"/>
      <c r="TYS19" s="56"/>
      <c r="TYT19" s="56"/>
      <c r="TYU19" s="56"/>
      <c r="TYV19" s="56"/>
      <c r="TYW19" s="56"/>
      <c r="TYX19" s="54" t="s">
        <v>247</v>
      </c>
      <c r="TYY19" s="57">
        <f t="shared" si="1335"/>
        <v>300000</v>
      </c>
      <c r="TYZ19" s="58"/>
      <c r="TZA19" s="57">
        <v>300000</v>
      </c>
      <c r="TZB19" s="57">
        <f t="shared" si="1336"/>
        <v>300000</v>
      </c>
      <c r="TZC19" s="57"/>
      <c r="TZD19" s="57">
        <f t="shared" si="1337"/>
        <v>75000</v>
      </c>
      <c r="TZE19" s="57"/>
      <c r="TZF19" s="57">
        <f t="shared" si="1338"/>
        <v>75000</v>
      </c>
      <c r="TZG19" s="57">
        <f t="shared" si="1339"/>
        <v>67500</v>
      </c>
      <c r="TZH19" s="57">
        <f t="shared" si="1340"/>
        <v>7500</v>
      </c>
      <c r="TZI19" s="56"/>
      <c r="TZJ19" s="56"/>
      <c r="TZK19" s="56"/>
      <c r="TZL19" s="56"/>
      <c r="TZM19" s="61">
        <v>9</v>
      </c>
      <c r="TZN19" s="63" t="s">
        <v>141</v>
      </c>
      <c r="TZO19" s="55"/>
      <c r="TZP19" s="55"/>
      <c r="TZQ19" s="56"/>
      <c r="TZR19" s="56"/>
      <c r="TZS19" s="56"/>
      <c r="TZT19" s="56"/>
      <c r="TZU19" s="56"/>
      <c r="TZV19" s="56"/>
      <c r="TZW19" s="56"/>
      <c r="TZX19" s="56"/>
      <c r="TZY19" s="56"/>
      <c r="TZZ19" s="56"/>
      <c r="UAA19" s="56"/>
      <c r="UAB19" s="56"/>
      <c r="UAC19" s="56"/>
      <c r="UAD19" s="54" t="s">
        <v>247</v>
      </c>
      <c r="UAE19" s="57">
        <f t="shared" ref="UAE19:UBK19" si="1341">UAG19</f>
        <v>300000</v>
      </c>
      <c r="UAF19" s="58"/>
      <c r="UAG19" s="57">
        <v>300000</v>
      </c>
      <c r="UAH19" s="57">
        <f t="shared" ref="UAH19:UBN19" si="1342">UAG19</f>
        <v>300000</v>
      </c>
      <c r="UAI19" s="57"/>
      <c r="UAJ19" s="57">
        <f t="shared" ref="UAJ19:UBP19" si="1343">UAK19+UAL19</f>
        <v>75000</v>
      </c>
      <c r="UAK19" s="57"/>
      <c r="UAL19" s="57">
        <f t="shared" ref="UAL19:UBR19" si="1344">UAE19*0.25</f>
        <v>75000</v>
      </c>
      <c r="UAM19" s="57">
        <f t="shared" ref="UAM19:UBS19" si="1345">UAL19*90%</f>
        <v>67500</v>
      </c>
      <c r="UAN19" s="57">
        <f t="shared" ref="UAN19:UBT19" si="1346">UAL19*10%</f>
        <v>7500</v>
      </c>
      <c r="UAO19" s="56"/>
      <c r="UAP19" s="56"/>
      <c r="UAQ19" s="56"/>
      <c r="UAR19" s="56"/>
      <c r="UAS19" s="61">
        <v>9</v>
      </c>
      <c r="UAT19" s="63" t="s">
        <v>141</v>
      </c>
      <c r="UAU19" s="55"/>
      <c r="UAV19" s="55"/>
      <c r="UAW19" s="56"/>
      <c r="UAX19" s="56"/>
      <c r="UAY19" s="56"/>
      <c r="UAZ19" s="56"/>
      <c r="UBA19" s="56"/>
      <c r="UBB19" s="56"/>
      <c r="UBC19" s="56"/>
      <c r="UBD19" s="56"/>
      <c r="UBE19" s="56"/>
      <c r="UBF19" s="56"/>
      <c r="UBG19" s="56"/>
      <c r="UBH19" s="56"/>
      <c r="UBI19" s="56"/>
      <c r="UBJ19" s="54" t="s">
        <v>247</v>
      </c>
      <c r="UBK19" s="57">
        <f t="shared" si="1341"/>
        <v>300000</v>
      </c>
      <c r="UBL19" s="58"/>
      <c r="UBM19" s="57">
        <v>300000</v>
      </c>
      <c r="UBN19" s="57">
        <f t="shared" si="1342"/>
        <v>300000</v>
      </c>
      <c r="UBO19" s="57"/>
      <c r="UBP19" s="57">
        <f t="shared" si="1343"/>
        <v>75000</v>
      </c>
      <c r="UBQ19" s="57"/>
      <c r="UBR19" s="57">
        <f t="shared" si="1344"/>
        <v>75000</v>
      </c>
      <c r="UBS19" s="57">
        <f t="shared" si="1345"/>
        <v>67500</v>
      </c>
      <c r="UBT19" s="57">
        <f t="shared" si="1346"/>
        <v>7500</v>
      </c>
      <c r="UBU19" s="56"/>
      <c r="UBV19" s="56"/>
      <c r="UBW19" s="56"/>
      <c r="UBX19" s="56"/>
      <c r="UBY19" s="61">
        <v>9</v>
      </c>
      <c r="UBZ19" s="63" t="s">
        <v>141</v>
      </c>
      <c r="UCA19" s="55"/>
      <c r="UCB19" s="55"/>
      <c r="UCC19" s="56"/>
      <c r="UCD19" s="56"/>
      <c r="UCE19" s="56"/>
      <c r="UCF19" s="56"/>
      <c r="UCG19" s="56"/>
      <c r="UCH19" s="56"/>
      <c r="UCI19" s="56"/>
      <c r="UCJ19" s="56"/>
      <c r="UCK19" s="56"/>
      <c r="UCL19" s="56"/>
      <c r="UCM19" s="56"/>
      <c r="UCN19" s="56"/>
      <c r="UCO19" s="56"/>
      <c r="UCP19" s="54" t="s">
        <v>247</v>
      </c>
      <c r="UCQ19" s="57">
        <f t="shared" ref="UCQ19:UDW19" si="1347">UCS19</f>
        <v>300000</v>
      </c>
      <c r="UCR19" s="58"/>
      <c r="UCS19" s="57">
        <v>300000</v>
      </c>
      <c r="UCT19" s="57">
        <f t="shared" ref="UCT19:UDZ19" si="1348">UCS19</f>
        <v>300000</v>
      </c>
      <c r="UCU19" s="57"/>
      <c r="UCV19" s="57">
        <f t="shared" ref="UCV19:UEB19" si="1349">UCW19+UCX19</f>
        <v>75000</v>
      </c>
      <c r="UCW19" s="57"/>
      <c r="UCX19" s="57">
        <f t="shared" ref="UCX19:UED19" si="1350">UCQ19*0.25</f>
        <v>75000</v>
      </c>
      <c r="UCY19" s="57">
        <f t="shared" ref="UCY19:UEE19" si="1351">UCX19*90%</f>
        <v>67500</v>
      </c>
      <c r="UCZ19" s="57">
        <f t="shared" ref="UCZ19:UEF19" si="1352">UCX19*10%</f>
        <v>7500</v>
      </c>
      <c r="UDA19" s="56"/>
      <c r="UDB19" s="56"/>
      <c r="UDC19" s="56"/>
      <c r="UDD19" s="56"/>
      <c r="UDE19" s="61">
        <v>9</v>
      </c>
      <c r="UDF19" s="63" t="s">
        <v>141</v>
      </c>
      <c r="UDG19" s="55"/>
      <c r="UDH19" s="55"/>
      <c r="UDI19" s="56"/>
      <c r="UDJ19" s="56"/>
      <c r="UDK19" s="56"/>
      <c r="UDL19" s="56"/>
      <c r="UDM19" s="56"/>
      <c r="UDN19" s="56"/>
      <c r="UDO19" s="56"/>
      <c r="UDP19" s="56"/>
      <c r="UDQ19" s="56"/>
      <c r="UDR19" s="56"/>
      <c r="UDS19" s="56"/>
      <c r="UDT19" s="56"/>
      <c r="UDU19" s="56"/>
      <c r="UDV19" s="54" t="s">
        <v>247</v>
      </c>
      <c r="UDW19" s="57">
        <f t="shared" si="1347"/>
        <v>300000</v>
      </c>
      <c r="UDX19" s="58"/>
      <c r="UDY19" s="57">
        <v>300000</v>
      </c>
      <c r="UDZ19" s="57">
        <f t="shared" si="1348"/>
        <v>300000</v>
      </c>
      <c r="UEA19" s="57"/>
      <c r="UEB19" s="57">
        <f t="shared" si="1349"/>
        <v>75000</v>
      </c>
      <c r="UEC19" s="57"/>
      <c r="UED19" s="57">
        <f t="shared" si="1350"/>
        <v>75000</v>
      </c>
      <c r="UEE19" s="57">
        <f t="shared" si="1351"/>
        <v>67500</v>
      </c>
      <c r="UEF19" s="57">
        <f t="shared" si="1352"/>
        <v>7500</v>
      </c>
      <c r="UEG19" s="56"/>
      <c r="UEH19" s="56"/>
      <c r="UEI19" s="56"/>
      <c r="UEJ19" s="56"/>
      <c r="UEK19" s="61">
        <v>9</v>
      </c>
      <c r="UEL19" s="63" t="s">
        <v>141</v>
      </c>
      <c r="UEM19" s="55"/>
      <c r="UEN19" s="55"/>
      <c r="UEO19" s="56"/>
      <c r="UEP19" s="56"/>
      <c r="UEQ19" s="56"/>
      <c r="UER19" s="56"/>
      <c r="UES19" s="56"/>
      <c r="UET19" s="56"/>
      <c r="UEU19" s="56"/>
      <c r="UEV19" s="56"/>
      <c r="UEW19" s="56"/>
      <c r="UEX19" s="56"/>
      <c r="UEY19" s="56"/>
      <c r="UEZ19" s="56"/>
      <c r="UFA19" s="56"/>
      <c r="UFB19" s="54" t="s">
        <v>247</v>
      </c>
      <c r="UFC19" s="57">
        <f t="shared" ref="UFC19:UGI19" si="1353">UFE19</f>
        <v>300000</v>
      </c>
      <c r="UFD19" s="58"/>
      <c r="UFE19" s="57">
        <v>300000</v>
      </c>
      <c r="UFF19" s="57">
        <f t="shared" ref="UFF19:UGL19" si="1354">UFE19</f>
        <v>300000</v>
      </c>
      <c r="UFG19" s="57"/>
      <c r="UFH19" s="57">
        <f t="shared" ref="UFH19:UGN19" si="1355">UFI19+UFJ19</f>
        <v>75000</v>
      </c>
      <c r="UFI19" s="57"/>
      <c r="UFJ19" s="57">
        <f t="shared" ref="UFJ19:UGP19" si="1356">UFC19*0.25</f>
        <v>75000</v>
      </c>
      <c r="UFK19" s="57">
        <f t="shared" ref="UFK19:UGQ19" si="1357">UFJ19*90%</f>
        <v>67500</v>
      </c>
      <c r="UFL19" s="57">
        <f t="shared" ref="UFL19:UGR19" si="1358">UFJ19*10%</f>
        <v>7500</v>
      </c>
      <c r="UFM19" s="56"/>
      <c r="UFN19" s="56"/>
      <c r="UFO19" s="56"/>
      <c r="UFP19" s="56"/>
      <c r="UFQ19" s="61">
        <v>9</v>
      </c>
      <c r="UFR19" s="63" t="s">
        <v>141</v>
      </c>
      <c r="UFS19" s="55"/>
      <c r="UFT19" s="55"/>
      <c r="UFU19" s="56"/>
      <c r="UFV19" s="56"/>
      <c r="UFW19" s="56"/>
      <c r="UFX19" s="56"/>
      <c r="UFY19" s="56"/>
      <c r="UFZ19" s="56"/>
      <c r="UGA19" s="56"/>
      <c r="UGB19" s="56"/>
      <c r="UGC19" s="56"/>
      <c r="UGD19" s="56"/>
      <c r="UGE19" s="56"/>
      <c r="UGF19" s="56"/>
      <c r="UGG19" s="56"/>
      <c r="UGH19" s="54" t="s">
        <v>247</v>
      </c>
      <c r="UGI19" s="57">
        <f t="shared" si="1353"/>
        <v>300000</v>
      </c>
      <c r="UGJ19" s="58"/>
      <c r="UGK19" s="57">
        <v>300000</v>
      </c>
      <c r="UGL19" s="57">
        <f t="shared" si="1354"/>
        <v>300000</v>
      </c>
      <c r="UGM19" s="57"/>
      <c r="UGN19" s="57">
        <f t="shared" si="1355"/>
        <v>75000</v>
      </c>
      <c r="UGO19" s="57"/>
      <c r="UGP19" s="57">
        <f t="shared" si="1356"/>
        <v>75000</v>
      </c>
      <c r="UGQ19" s="57">
        <f t="shared" si="1357"/>
        <v>67500</v>
      </c>
      <c r="UGR19" s="57">
        <f t="shared" si="1358"/>
        <v>7500</v>
      </c>
      <c r="UGS19" s="56"/>
      <c r="UGT19" s="56"/>
      <c r="UGU19" s="56"/>
      <c r="UGV19" s="56"/>
      <c r="UGW19" s="61">
        <v>9</v>
      </c>
      <c r="UGX19" s="63" t="s">
        <v>141</v>
      </c>
      <c r="UGY19" s="55"/>
      <c r="UGZ19" s="55"/>
      <c r="UHA19" s="56"/>
      <c r="UHB19" s="56"/>
      <c r="UHC19" s="56"/>
      <c r="UHD19" s="56"/>
      <c r="UHE19" s="56"/>
      <c r="UHF19" s="56"/>
      <c r="UHG19" s="56"/>
      <c r="UHH19" s="56"/>
      <c r="UHI19" s="56"/>
      <c r="UHJ19" s="56"/>
      <c r="UHK19" s="56"/>
      <c r="UHL19" s="56"/>
      <c r="UHM19" s="56"/>
      <c r="UHN19" s="54" t="s">
        <v>247</v>
      </c>
      <c r="UHO19" s="57">
        <f t="shared" ref="UHO19:UIU19" si="1359">UHQ19</f>
        <v>300000</v>
      </c>
      <c r="UHP19" s="58"/>
      <c r="UHQ19" s="57">
        <v>300000</v>
      </c>
      <c r="UHR19" s="57">
        <f t="shared" ref="UHR19:UIX19" si="1360">UHQ19</f>
        <v>300000</v>
      </c>
      <c r="UHS19" s="57"/>
      <c r="UHT19" s="57">
        <f t="shared" ref="UHT19:UIZ19" si="1361">UHU19+UHV19</f>
        <v>75000</v>
      </c>
      <c r="UHU19" s="57"/>
      <c r="UHV19" s="57">
        <f t="shared" ref="UHV19:UJB19" si="1362">UHO19*0.25</f>
        <v>75000</v>
      </c>
      <c r="UHW19" s="57">
        <f t="shared" ref="UHW19:UJC19" si="1363">UHV19*90%</f>
        <v>67500</v>
      </c>
      <c r="UHX19" s="57">
        <f t="shared" ref="UHX19:UJD19" si="1364">UHV19*10%</f>
        <v>7500</v>
      </c>
      <c r="UHY19" s="56"/>
      <c r="UHZ19" s="56"/>
      <c r="UIA19" s="56"/>
      <c r="UIB19" s="56"/>
      <c r="UIC19" s="61">
        <v>9</v>
      </c>
      <c r="UID19" s="63" t="s">
        <v>141</v>
      </c>
      <c r="UIE19" s="55"/>
      <c r="UIF19" s="55"/>
      <c r="UIG19" s="56"/>
      <c r="UIH19" s="56"/>
      <c r="UII19" s="56"/>
      <c r="UIJ19" s="56"/>
      <c r="UIK19" s="56"/>
      <c r="UIL19" s="56"/>
      <c r="UIM19" s="56"/>
      <c r="UIN19" s="56"/>
      <c r="UIO19" s="56"/>
      <c r="UIP19" s="56"/>
      <c r="UIQ19" s="56"/>
      <c r="UIR19" s="56"/>
      <c r="UIS19" s="56"/>
      <c r="UIT19" s="54" t="s">
        <v>247</v>
      </c>
      <c r="UIU19" s="57">
        <f t="shared" si="1359"/>
        <v>300000</v>
      </c>
      <c r="UIV19" s="58"/>
      <c r="UIW19" s="57">
        <v>300000</v>
      </c>
      <c r="UIX19" s="57">
        <f t="shared" si="1360"/>
        <v>300000</v>
      </c>
      <c r="UIY19" s="57"/>
      <c r="UIZ19" s="57">
        <f t="shared" si="1361"/>
        <v>75000</v>
      </c>
      <c r="UJA19" s="57"/>
      <c r="UJB19" s="57">
        <f t="shared" si="1362"/>
        <v>75000</v>
      </c>
      <c r="UJC19" s="57">
        <f t="shared" si="1363"/>
        <v>67500</v>
      </c>
      <c r="UJD19" s="57">
        <f t="shared" si="1364"/>
        <v>7500</v>
      </c>
      <c r="UJE19" s="56"/>
      <c r="UJF19" s="56"/>
      <c r="UJG19" s="56"/>
      <c r="UJH19" s="56"/>
      <c r="UJI19" s="61">
        <v>9</v>
      </c>
      <c r="UJJ19" s="63" t="s">
        <v>141</v>
      </c>
      <c r="UJK19" s="55"/>
      <c r="UJL19" s="55"/>
      <c r="UJM19" s="56"/>
      <c r="UJN19" s="56"/>
      <c r="UJO19" s="56"/>
      <c r="UJP19" s="56"/>
      <c r="UJQ19" s="56"/>
      <c r="UJR19" s="56"/>
      <c r="UJS19" s="56"/>
      <c r="UJT19" s="56"/>
      <c r="UJU19" s="56"/>
      <c r="UJV19" s="56"/>
      <c r="UJW19" s="56"/>
      <c r="UJX19" s="56"/>
      <c r="UJY19" s="56"/>
      <c r="UJZ19" s="54" t="s">
        <v>247</v>
      </c>
      <c r="UKA19" s="57">
        <f t="shared" ref="UKA19:ULG19" si="1365">UKC19</f>
        <v>300000</v>
      </c>
      <c r="UKB19" s="58"/>
      <c r="UKC19" s="57">
        <v>300000</v>
      </c>
      <c r="UKD19" s="57">
        <f t="shared" ref="UKD19:ULJ19" si="1366">UKC19</f>
        <v>300000</v>
      </c>
      <c r="UKE19" s="57"/>
      <c r="UKF19" s="57">
        <f t="shared" ref="UKF19:ULL19" si="1367">UKG19+UKH19</f>
        <v>75000</v>
      </c>
      <c r="UKG19" s="57"/>
      <c r="UKH19" s="57">
        <f t="shared" ref="UKH19:ULN19" si="1368">UKA19*0.25</f>
        <v>75000</v>
      </c>
      <c r="UKI19" s="57">
        <f t="shared" ref="UKI19:ULO19" si="1369">UKH19*90%</f>
        <v>67500</v>
      </c>
      <c r="UKJ19" s="57">
        <f t="shared" ref="UKJ19:ULP19" si="1370">UKH19*10%</f>
        <v>7500</v>
      </c>
      <c r="UKK19" s="56"/>
      <c r="UKL19" s="56"/>
      <c r="UKM19" s="56"/>
      <c r="UKN19" s="56"/>
      <c r="UKO19" s="61">
        <v>9</v>
      </c>
      <c r="UKP19" s="63" t="s">
        <v>141</v>
      </c>
      <c r="UKQ19" s="55"/>
      <c r="UKR19" s="55"/>
      <c r="UKS19" s="56"/>
      <c r="UKT19" s="56"/>
      <c r="UKU19" s="56"/>
      <c r="UKV19" s="56"/>
      <c r="UKW19" s="56"/>
      <c r="UKX19" s="56"/>
      <c r="UKY19" s="56"/>
      <c r="UKZ19" s="56"/>
      <c r="ULA19" s="56"/>
      <c r="ULB19" s="56"/>
      <c r="ULC19" s="56"/>
      <c r="ULD19" s="56"/>
      <c r="ULE19" s="56"/>
      <c r="ULF19" s="54" t="s">
        <v>247</v>
      </c>
      <c r="ULG19" s="57">
        <f t="shared" si="1365"/>
        <v>300000</v>
      </c>
      <c r="ULH19" s="58"/>
      <c r="ULI19" s="57">
        <v>300000</v>
      </c>
      <c r="ULJ19" s="57">
        <f t="shared" si="1366"/>
        <v>300000</v>
      </c>
      <c r="ULK19" s="57"/>
      <c r="ULL19" s="57">
        <f t="shared" si="1367"/>
        <v>75000</v>
      </c>
      <c r="ULM19" s="57"/>
      <c r="ULN19" s="57">
        <f t="shared" si="1368"/>
        <v>75000</v>
      </c>
      <c r="ULO19" s="57">
        <f t="shared" si="1369"/>
        <v>67500</v>
      </c>
      <c r="ULP19" s="57">
        <f t="shared" si="1370"/>
        <v>7500</v>
      </c>
      <c r="ULQ19" s="56"/>
      <c r="ULR19" s="56"/>
      <c r="ULS19" s="56"/>
      <c r="ULT19" s="56"/>
      <c r="ULU19" s="61">
        <v>9</v>
      </c>
      <c r="ULV19" s="63" t="s">
        <v>141</v>
      </c>
      <c r="ULW19" s="55"/>
      <c r="ULX19" s="55"/>
      <c r="ULY19" s="56"/>
      <c r="ULZ19" s="56"/>
      <c r="UMA19" s="56"/>
      <c r="UMB19" s="56"/>
      <c r="UMC19" s="56"/>
      <c r="UMD19" s="56"/>
      <c r="UME19" s="56"/>
      <c r="UMF19" s="56"/>
      <c r="UMG19" s="56"/>
      <c r="UMH19" s="56"/>
      <c r="UMI19" s="56"/>
      <c r="UMJ19" s="56"/>
      <c r="UMK19" s="56"/>
      <c r="UML19" s="54" t="s">
        <v>247</v>
      </c>
      <c r="UMM19" s="57">
        <f t="shared" ref="UMM19:UNS19" si="1371">UMO19</f>
        <v>300000</v>
      </c>
      <c r="UMN19" s="58"/>
      <c r="UMO19" s="57">
        <v>300000</v>
      </c>
      <c r="UMP19" s="57">
        <f t="shared" ref="UMP19:UNV19" si="1372">UMO19</f>
        <v>300000</v>
      </c>
      <c r="UMQ19" s="57"/>
      <c r="UMR19" s="57">
        <f t="shared" ref="UMR19:UNX19" si="1373">UMS19+UMT19</f>
        <v>75000</v>
      </c>
      <c r="UMS19" s="57"/>
      <c r="UMT19" s="57">
        <f t="shared" ref="UMT19:UNZ19" si="1374">UMM19*0.25</f>
        <v>75000</v>
      </c>
      <c r="UMU19" s="57">
        <f t="shared" ref="UMU19:UOA19" si="1375">UMT19*90%</f>
        <v>67500</v>
      </c>
      <c r="UMV19" s="57">
        <f t="shared" ref="UMV19:UOB19" si="1376">UMT19*10%</f>
        <v>7500</v>
      </c>
      <c r="UMW19" s="56"/>
      <c r="UMX19" s="56"/>
      <c r="UMY19" s="56"/>
      <c r="UMZ19" s="56"/>
      <c r="UNA19" s="61">
        <v>9</v>
      </c>
      <c r="UNB19" s="63" t="s">
        <v>141</v>
      </c>
      <c r="UNC19" s="55"/>
      <c r="UND19" s="55"/>
      <c r="UNE19" s="56"/>
      <c r="UNF19" s="56"/>
      <c r="UNG19" s="56"/>
      <c r="UNH19" s="56"/>
      <c r="UNI19" s="56"/>
      <c r="UNJ19" s="56"/>
      <c r="UNK19" s="56"/>
      <c r="UNL19" s="56"/>
      <c r="UNM19" s="56"/>
      <c r="UNN19" s="56"/>
      <c r="UNO19" s="56"/>
      <c r="UNP19" s="56"/>
      <c r="UNQ19" s="56"/>
      <c r="UNR19" s="54" t="s">
        <v>247</v>
      </c>
      <c r="UNS19" s="57">
        <f t="shared" si="1371"/>
        <v>300000</v>
      </c>
      <c r="UNT19" s="58"/>
      <c r="UNU19" s="57">
        <v>300000</v>
      </c>
      <c r="UNV19" s="57">
        <f t="shared" si="1372"/>
        <v>300000</v>
      </c>
      <c r="UNW19" s="57"/>
      <c r="UNX19" s="57">
        <f t="shared" si="1373"/>
        <v>75000</v>
      </c>
      <c r="UNY19" s="57"/>
      <c r="UNZ19" s="57">
        <f t="shared" si="1374"/>
        <v>75000</v>
      </c>
      <c r="UOA19" s="57">
        <f t="shared" si="1375"/>
        <v>67500</v>
      </c>
      <c r="UOB19" s="57">
        <f t="shared" si="1376"/>
        <v>7500</v>
      </c>
      <c r="UOC19" s="56"/>
      <c r="UOD19" s="56"/>
      <c r="UOE19" s="56"/>
      <c r="UOF19" s="56"/>
      <c r="UOG19" s="61">
        <v>9</v>
      </c>
      <c r="UOH19" s="63" t="s">
        <v>141</v>
      </c>
      <c r="UOI19" s="55"/>
      <c r="UOJ19" s="55"/>
      <c r="UOK19" s="56"/>
      <c r="UOL19" s="56"/>
      <c r="UOM19" s="56"/>
      <c r="UON19" s="56"/>
      <c r="UOO19" s="56"/>
      <c r="UOP19" s="56"/>
      <c r="UOQ19" s="56"/>
      <c r="UOR19" s="56"/>
      <c r="UOS19" s="56"/>
      <c r="UOT19" s="56"/>
      <c r="UOU19" s="56"/>
      <c r="UOV19" s="56"/>
      <c r="UOW19" s="56"/>
      <c r="UOX19" s="54" t="s">
        <v>247</v>
      </c>
      <c r="UOY19" s="57">
        <f t="shared" ref="UOY19:UQE19" si="1377">UPA19</f>
        <v>300000</v>
      </c>
      <c r="UOZ19" s="58"/>
      <c r="UPA19" s="57">
        <v>300000</v>
      </c>
      <c r="UPB19" s="57">
        <f t="shared" ref="UPB19:UQH19" si="1378">UPA19</f>
        <v>300000</v>
      </c>
      <c r="UPC19" s="57"/>
      <c r="UPD19" s="57">
        <f t="shared" ref="UPD19:UQJ19" si="1379">UPE19+UPF19</f>
        <v>75000</v>
      </c>
      <c r="UPE19" s="57"/>
      <c r="UPF19" s="57">
        <f t="shared" ref="UPF19:UQL19" si="1380">UOY19*0.25</f>
        <v>75000</v>
      </c>
      <c r="UPG19" s="57">
        <f t="shared" ref="UPG19:UQM19" si="1381">UPF19*90%</f>
        <v>67500</v>
      </c>
      <c r="UPH19" s="57">
        <f t="shared" ref="UPH19:UQN19" si="1382">UPF19*10%</f>
        <v>7500</v>
      </c>
      <c r="UPI19" s="56"/>
      <c r="UPJ19" s="56"/>
      <c r="UPK19" s="56"/>
      <c r="UPL19" s="56"/>
      <c r="UPM19" s="61">
        <v>9</v>
      </c>
      <c r="UPN19" s="63" t="s">
        <v>141</v>
      </c>
      <c r="UPO19" s="55"/>
      <c r="UPP19" s="55"/>
      <c r="UPQ19" s="56"/>
      <c r="UPR19" s="56"/>
      <c r="UPS19" s="56"/>
      <c r="UPT19" s="56"/>
      <c r="UPU19" s="56"/>
      <c r="UPV19" s="56"/>
      <c r="UPW19" s="56"/>
      <c r="UPX19" s="56"/>
      <c r="UPY19" s="56"/>
      <c r="UPZ19" s="56"/>
      <c r="UQA19" s="56"/>
      <c r="UQB19" s="56"/>
      <c r="UQC19" s="56"/>
      <c r="UQD19" s="54" t="s">
        <v>247</v>
      </c>
      <c r="UQE19" s="57">
        <f t="shared" si="1377"/>
        <v>300000</v>
      </c>
      <c r="UQF19" s="58"/>
      <c r="UQG19" s="57">
        <v>300000</v>
      </c>
      <c r="UQH19" s="57">
        <f t="shared" si="1378"/>
        <v>300000</v>
      </c>
      <c r="UQI19" s="57"/>
      <c r="UQJ19" s="57">
        <f t="shared" si="1379"/>
        <v>75000</v>
      </c>
      <c r="UQK19" s="57"/>
      <c r="UQL19" s="57">
        <f t="shared" si="1380"/>
        <v>75000</v>
      </c>
      <c r="UQM19" s="57">
        <f t="shared" si="1381"/>
        <v>67500</v>
      </c>
      <c r="UQN19" s="57">
        <f t="shared" si="1382"/>
        <v>7500</v>
      </c>
      <c r="UQO19" s="56"/>
      <c r="UQP19" s="56"/>
      <c r="UQQ19" s="56"/>
      <c r="UQR19" s="56"/>
      <c r="UQS19" s="61">
        <v>9</v>
      </c>
      <c r="UQT19" s="63" t="s">
        <v>141</v>
      </c>
      <c r="UQU19" s="55"/>
      <c r="UQV19" s="55"/>
      <c r="UQW19" s="56"/>
      <c r="UQX19" s="56"/>
      <c r="UQY19" s="56"/>
      <c r="UQZ19" s="56"/>
      <c r="URA19" s="56"/>
      <c r="URB19" s="56"/>
      <c r="URC19" s="56"/>
      <c r="URD19" s="56"/>
      <c r="URE19" s="56"/>
      <c r="URF19" s="56"/>
      <c r="URG19" s="56"/>
      <c r="URH19" s="56"/>
      <c r="URI19" s="56"/>
      <c r="URJ19" s="54" t="s">
        <v>247</v>
      </c>
      <c r="URK19" s="57">
        <f t="shared" ref="URK19:USQ19" si="1383">URM19</f>
        <v>300000</v>
      </c>
      <c r="URL19" s="58"/>
      <c r="URM19" s="57">
        <v>300000</v>
      </c>
      <c r="URN19" s="57">
        <f t="shared" ref="URN19:UST19" si="1384">URM19</f>
        <v>300000</v>
      </c>
      <c r="URO19" s="57"/>
      <c r="URP19" s="57">
        <f t="shared" ref="URP19:USV19" si="1385">URQ19+URR19</f>
        <v>75000</v>
      </c>
      <c r="URQ19" s="57"/>
      <c r="URR19" s="57">
        <f t="shared" ref="URR19:USX19" si="1386">URK19*0.25</f>
        <v>75000</v>
      </c>
      <c r="URS19" s="57">
        <f t="shared" ref="URS19:USY19" si="1387">URR19*90%</f>
        <v>67500</v>
      </c>
      <c r="URT19" s="57">
        <f t="shared" ref="URT19:USZ19" si="1388">URR19*10%</f>
        <v>7500</v>
      </c>
      <c r="URU19" s="56"/>
      <c r="URV19" s="56"/>
      <c r="URW19" s="56"/>
      <c r="URX19" s="56"/>
      <c r="URY19" s="61">
        <v>9</v>
      </c>
      <c r="URZ19" s="63" t="s">
        <v>141</v>
      </c>
      <c r="USA19" s="55"/>
      <c r="USB19" s="55"/>
      <c r="USC19" s="56"/>
      <c r="USD19" s="56"/>
      <c r="USE19" s="56"/>
      <c r="USF19" s="56"/>
      <c r="USG19" s="56"/>
      <c r="USH19" s="56"/>
      <c r="USI19" s="56"/>
      <c r="USJ19" s="56"/>
      <c r="USK19" s="56"/>
      <c r="USL19" s="56"/>
      <c r="USM19" s="56"/>
      <c r="USN19" s="56"/>
      <c r="USO19" s="56"/>
      <c r="USP19" s="54" t="s">
        <v>247</v>
      </c>
      <c r="USQ19" s="57">
        <f t="shared" si="1383"/>
        <v>300000</v>
      </c>
      <c r="USR19" s="58"/>
      <c r="USS19" s="57">
        <v>300000</v>
      </c>
      <c r="UST19" s="57">
        <f t="shared" si="1384"/>
        <v>300000</v>
      </c>
      <c r="USU19" s="57"/>
      <c r="USV19" s="57">
        <f t="shared" si="1385"/>
        <v>75000</v>
      </c>
      <c r="USW19" s="57"/>
      <c r="USX19" s="57">
        <f t="shared" si="1386"/>
        <v>75000</v>
      </c>
      <c r="USY19" s="57">
        <f t="shared" si="1387"/>
        <v>67500</v>
      </c>
      <c r="USZ19" s="57">
        <f t="shared" si="1388"/>
        <v>7500</v>
      </c>
      <c r="UTA19" s="56"/>
      <c r="UTB19" s="56"/>
      <c r="UTC19" s="56"/>
      <c r="UTD19" s="56"/>
      <c r="UTE19" s="61">
        <v>9</v>
      </c>
      <c r="UTF19" s="63" t="s">
        <v>141</v>
      </c>
      <c r="UTG19" s="55"/>
      <c r="UTH19" s="55"/>
      <c r="UTI19" s="56"/>
      <c r="UTJ19" s="56"/>
      <c r="UTK19" s="56"/>
      <c r="UTL19" s="56"/>
      <c r="UTM19" s="56"/>
      <c r="UTN19" s="56"/>
      <c r="UTO19" s="56"/>
      <c r="UTP19" s="56"/>
      <c r="UTQ19" s="56"/>
      <c r="UTR19" s="56"/>
      <c r="UTS19" s="56"/>
      <c r="UTT19" s="56"/>
      <c r="UTU19" s="56"/>
      <c r="UTV19" s="54" t="s">
        <v>247</v>
      </c>
      <c r="UTW19" s="57">
        <f t="shared" ref="UTW19:UVC19" si="1389">UTY19</f>
        <v>300000</v>
      </c>
      <c r="UTX19" s="58"/>
      <c r="UTY19" s="57">
        <v>300000</v>
      </c>
      <c r="UTZ19" s="57">
        <f t="shared" ref="UTZ19:UVF19" si="1390">UTY19</f>
        <v>300000</v>
      </c>
      <c r="UUA19" s="57"/>
      <c r="UUB19" s="57">
        <f t="shared" ref="UUB19:UVH19" si="1391">UUC19+UUD19</f>
        <v>75000</v>
      </c>
      <c r="UUC19" s="57"/>
      <c r="UUD19" s="57">
        <f t="shared" ref="UUD19:UVJ19" si="1392">UTW19*0.25</f>
        <v>75000</v>
      </c>
      <c r="UUE19" s="57">
        <f t="shared" ref="UUE19:UVK19" si="1393">UUD19*90%</f>
        <v>67500</v>
      </c>
      <c r="UUF19" s="57">
        <f t="shared" ref="UUF19:UVL19" si="1394">UUD19*10%</f>
        <v>7500</v>
      </c>
      <c r="UUG19" s="56"/>
      <c r="UUH19" s="56"/>
      <c r="UUI19" s="56"/>
      <c r="UUJ19" s="56"/>
      <c r="UUK19" s="61">
        <v>9</v>
      </c>
      <c r="UUL19" s="63" t="s">
        <v>141</v>
      </c>
      <c r="UUM19" s="55"/>
      <c r="UUN19" s="55"/>
      <c r="UUO19" s="56"/>
      <c r="UUP19" s="56"/>
      <c r="UUQ19" s="56"/>
      <c r="UUR19" s="56"/>
      <c r="UUS19" s="56"/>
      <c r="UUT19" s="56"/>
      <c r="UUU19" s="56"/>
      <c r="UUV19" s="56"/>
      <c r="UUW19" s="56"/>
      <c r="UUX19" s="56"/>
      <c r="UUY19" s="56"/>
      <c r="UUZ19" s="56"/>
      <c r="UVA19" s="56"/>
      <c r="UVB19" s="54" t="s">
        <v>247</v>
      </c>
      <c r="UVC19" s="57">
        <f t="shared" si="1389"/>
        <v>300000</v>
      </c>
      <c r="UVD19" s="58"/>
      <c r="UVE19" s="57">
        <v>300000</v>
      </c>
      <c r="UVF19" s="57">
        <f t="shared" si="1390"/>
        <v>300000</v>
      </c>
      <c r="UVG19" s="57"/>
      <c r="UVH19" s="57">
        <f t="shared" si="1391"/>
        <v>75000</v>
      </c>
      <c r="UVI19" s="57"/>
      <c r="UVJ19" s="57">
        <f t="shared" si="1392"/>
        <v>75000</v>
      </c>
      <c r="UVK19" s="57">
        <f t="shared" si="1393"/>
        <v>67500</v>
      </c>
      <c r="UVL19" s="57">
        <f t="shared" si="1394"/>
        <v>7500</v>
      </c>
      <c r="UVM19" s="56"/>
      <c r="UVN19" s="56"/>
      <c r="UVO19" s="56"/>
      <c r="UVP19" s="56"/>
      <c r="UVQ19" s="61">
        <v>9</v>
      </c>
      <c r="UVR19" s="63" t="s">
        <v>141</v>
      </c>
      <c r="UVS19" s="55"/>
      <c r="UVT19" s="55"/>
      <c r="UVU19" s="56"/>
      <c r="UVV19" s="56"/>
      <c r="UVW19" s="56"/>
      <c r="UVX19" s="56"/>
      <c r="UVY19" s="56"/>
      <c r="UVZ19" s="56"/>
      <c r="UWA19" s="56"/>
      <c r="UWB19" s="56"/>
      <c r="UWC19" s="56"/>
      <c r="UWD19" s="56"/>
      <c r="UWE19" s="56"/>
      <c r="UWF19" s="56"/>
      <c r="UWG19" s="56"/>
      <c r="UWH19" s="54" t="s">
        <v>247</v>
      </c>
      <c r="UWI19" s="57">
        <f t="shared" ref="UWI19:UXO19" si="1395">UWK19</f>
        <v>300000</v>
      </c>
      <c r="UWJ19" s="58"/>
      <c r="UWK19" s="57">
        <v>300000</v>
      </c>
      <c r="UWL19" s="57">
        <f t="shared" ref="UWL19:UXR19" si="1396">UWK19</f>
        <v>300000</v>
      </c>
      <c r="UWM19" s="57"/>
      <c r="UWN19" s="57">
        <f t="shared" ref="UWN19:UXT19" si="1397">UWO19+UWP19</f>
        <v>75000</v>
      </c>
      <c r="UWO19" s="57"/>
      <c r="UWP19" s="57">
        <f t="shared" ref="UWP19:UXV19" si="1398">UWI19*0.25</f>
        <v>75000</v>
      </c>
      <c r="UWQ19" s="57">
        <f t="shared" ref="UWQ19:UXW19" si="1399">UWP19*90%</f>
        <v>67500</v>
      </c>
      <c r="UWR19" s="57">
        <f t="shared" ref="UWR19:UXX19" si="1400">UWP19*10%</f>
        <v>7500</v>
      </c>
      <c r="UWS19" s="56"/>
      <c r="UWT19" s="56"/>
      <c r="UWU19" s="56"/>
      <c r="UWV19" s="56"/>
      <c r="UWW19" s="61">
        <v>9</v>
      </c>
      <c r="UWX19" s="63" t="s">
        <v>141</v>
      </c>
      <c r="UWY19" s="55"/>
      <c r="UWZ19" s="55"/>
      <c r="UXA19" s="56"/>
      <c r="UXB19" s="56"/>
      <c r="UXC19" s="56"/>
      <c r="UXD19" s="56"/>
      <c r="UXE19" s="56"/>
      <c r="UXF19" s="56"/>
      <c r="UXG19" s="56"/>
      <c r="UXH19" s="56"/>
      <c r="UXI19" s="56"/>
      <c r="UXJ19" s="56"/>
      <c r="UXK19" s="56"/>
      <c r="UXL19" s="56"/>
      <c r="UXM19" s="56"/>
      <c r="UXN19" s="54" t="s">
        <v>247</v>
      </c>
      <c r="UXO19" s="57">
        <f t="shared" si="1395"/>
        <v>300000</v>
      </c>
      <c r="UXP19" s="58"/>
      <c r="UXQ19" s="57">
        <v>300000</v>
      </c>
      <c r="UXR19" s="57">
        <f t="shared" si="1396"/>
        <v>300000</v>
      </c>
      <c r="UXS19" s="57"/>
      <c r="UXT19" s="57">
        <f t="shared" si="1397"/>
        <v>75000</v>
      </c>
      <c r="UXU19" s="57"/>
      <c r="UXV19" s="57">
        <f t="shared" si="1398"/>
        <v>75000</v>
      </c>
      <c r="UXW19" s="57">
        <f t="shared" si="1399"/>
        <v>67500</v>
      </c>
      <c r="UXX19" s="57">
        <f t="shared" si="1400"/>
        <v>7500</v>
      </c>
      <c r="UXY19" s="56"/>
      <c r="UXZ19" s="56"/>
      <c r="UYA19" s="56"/>
      <c r="UYB19" s="56"/>
      <c r="UYC19" s="61">
        <v>9</v>
      </c>
      <c r="UYD19" s="63" t="s">
        <v>141</v>
      </c>
      <c r="UYE19" s="55"/>
      <c r="UYF19" s="55"/>
      <c r="UYG19" s="56"/>
      <c r="UYH19" s="56"/>
      <c r="UYI19" s="56"/>
      <c r="UYJ19" s="56"/>
      <c r="UYK19" s="56"/>
      <c r="UYL19" s="56"/>
      <c r="UYM19" s="56"/>
      <c r="UYN19" s="56"/>
      <c r="UYO19" s="56"/>
      <c r="UYP19" s="56"/>
      <c r="UYQ19" s="56"/>
      <c r="UYR19" s="56"/>
      <c r="UYS19" s="56"/>
      <c r="UYT19" s="54" t="s">
        <v>247</v>
      </c>
      <c r="UYU19" s="57">
        <f t="shared" ref="UYU19:VAA19" si="1401">UYW19</f>
        <v>300000</v>
      </c>
      <c r="UYV19" s="58"/>
      <c r="UYW19" s="57">
        <v>300000</v>
      </c>
      <c r="UYX19" s="57">
        <f t="shared" ref="UYX19:VAD19" si="1402">UYW19</f>
        <v>300000</v>
      </c>
      <c r="UYY19" s="57"/>
      <c r="UYZ19" s="57">
        <f t="shared" ref="UYZ19:VAF19" si="1403">UZA19+UZB19</f>
        <v>75000</v>
      </c>
      <c r="UZA19" s="57"/>
      <c r="UZB19" s="57">
        <f t="shared" ref="UZB19:VAH19" si="1404">UYU19*0.25</f>
        <v>75000</v>
      </c>
      <c r="UZC19" s="57">
        <f t="shared" ref="UZC19:VAI19" si="1405">UZB19*90%</f>
        <v>67500</v>
      </c>
      <c r="UZD19" s="57">
        <f t="shared" ref="UZD19:VAJ19" si="1406">UZB19*10%</f>
        <v>7500</v>
      </c>
      <c r="UZE19" s="56"/>
      <c r="UZF19" s="56"/>
      <c r="UZG19" s="56"/>
      <c r="UZH19" s="56"/>
      <c r="UZI19" s="61">
        <v>9</v>
      </c>
      <c r="UZJ19" s="63" t="s">
        <v>141</v>
      </c>
      <c r="UZK19" s="55"/>
      <c r="UZL19" s="55"/>
      <c r="UZM19" s="56"/>
      <c r="UZN19" s="56"/>
      <c r="UZO19" s="56"/>
      <c r="UZP19" s="56"/>
      <c r="UZQ19" s="56"/>
      <c r="UZR19" s="56"/>
      <c r="UZS19" s="56"/>
      <c r="UZT19" s="56"/>
      <c r="UZU19" s="56"/>
      <c r="UZV19" s="56"/>
      <c r="UZW19" s="56"/>
      <c r="UZX19" s="56"/>
      <c r="UZY19" s="56"/>
      <c r="UZZ19" s="54" t="s">
        <v>247</v>
      </c>
      <c r="VAA19" s="57">
        <f t="shared" si="1401"/>
        <v>300000</v>
      </c>
      <c r="VAB19" s="58"/>
      <c r="VAC19" s="57">
        <v>300000</v>
      </c>
      <c r="VAD19" s="57">
        <f t="shared" si="1402"/>
        <v>300000</v>
      </c>
      <c r="VAE19" s="57"/>
      <c r="VAF19" s="57">
        <f t="shared" si="1403"/>
        <v>75000</v>
      </c>
      <c r="VAG19" s="57"/>
      <c r="VAH19" s="57">
        <f t="shared" si="1404"/>
        <v>75000</v>
      </c>
      <c r="VAI19" s="57">
        <f t="shared" si="1405"/>
        <v>67500</v>
      </c>
      <c r="VAJ19" s="57">
        <f t="shared" si="1406"/>
        <v>7500</v>
      </c>
      <c r="VAK19" s="56"/>
      <c r="VAL19" s="56"/>
      <c r="VAM19" s="56"/>
      <c r="VAN19" s="56"/>
      <c r="VAO19" s="61">
        <v>9</v>
      </c>
      <c r="VAP19" s="63" t="s">
        <v>141</v>
      </c>
      <c r="VAQ19" s="55"/>
      <c r="VAR19" s="55"/>
      <c r="VAS19" s="56"/>
      <c r="VAT19" s="56"/>
      <c r="VAU19" s="56"/>
      <c r="VAV19" s="56"/>
      <c r="VAW19" s="56"/>
      <c r="VAX19" s="56"/>
      <c r="VAY19" s="56"/>
      <c r="VAZ19" s="56"/>
      <c r="VBA19" s="56"/>
      <c r="VBB19" s="56"/>
      <c r="VBC19" s="56"/>
      <c r="VBD19" s="56"/>
      <c r="VBE19" s="56"/>
      <c r="VBF19" s="54" t="s">
        <v>247</v>
      </c>
      <c r="VBG19" s="57">
        <f t="shared" ref="VBG19:VCM19" si="1407">VBI19</f>
        <v>300000</v>
      </c>
      <c r="VBH19" s="58"/>
      <c r="VBI19" s="57">
        <v>300000</v>
      </c>
      <c r="VBJ19" s="57">
        <f t="shared" ref="VBJ19:VCP19" si="1408">VBI19</f>
        <v>300000</v>
      </c>
      <c r="VBK19" s="57"/>
      <c r="VBL19" s="57">
        <f t="shared" ref="VBL19:VCR19" si="1409">VBM19+VBN19</f>
        <v>75000</v>
      </c>
      <c r="VBM19" s="57"/>
      <c r="VBN19" s="57">
        <f t="shared" ref="VBN19:VCT19" si="1410">VBG19*0.25</f>
        <v>75000</v>
      </c>
      <c r="VBO19" s="57">
        <f t="shared" ref="VBO19:VCU19" si="1411">VBN19*90%</f>
        <v>67500</v>
      </c>
      <c r="VBP19" s="57">
        <f t="shared" ref="VBP19:VCV19" si="1412">VBN19*10%</f>
        <v>7500</v>
      </c>
      <c r="VBQ19" s="56"/>
      <c r="VBR19" s="56"/>
      <c r="VBS19" s="56"/>
      <c r="VBT19" s="56"/>
      <c r="VBU19" s="61">
        <v>9</v>
      </c>
      <c r="VBV19" s="63" t="s">
        <v>141</v>
      </c>
      <c r="VBW19" s="55"/>
      <c r="VBX19" s="55"/>
      <c r="VBY19" s="56"/>
      <c r="VBZ19" s="56"/>
      <c r="VCA19" s="56"/>
      <c r="VCB19" s="56"/>
      <c r="VCC19" s="56"/>
      <c r="VCD19" s="56"/>
      <c r="VCE19" s="56"/>
      <c r="VCF19" s="56"/>
      <c r="VCG19" s="56"/>
      <c r="VCH19" s="56"/>
      <c r="VCI19" s="56"/>
      <c r="VCJ19" s="56"/>
      <c r="VCK19" s="56"/>
      <c r="VCL19" s="54" t="s">
        <v>247</v>
      </c>
      <c r="VCM19" s="57">
        <f t="shared" si="1407"/>
        <v>300000</v>
      </c>
      <c r="VCN19" s="58"/>
      <c r="VCO19" s="57">
        <v>300000</v>
      </c>
      <c r="VCP19" s="57">
        <f t="shared" si="1408"/>
        <v>300000</v>
      </c>
      <c r="VCQ19" s="57"/>
      <c r="VCR19" s="57">
        <f t="shared" si="1409"/>
        <v>75000</v>
      </c>
      <c r="VCS19" s="57"/>
      <c r="VCT19" s="57">
        <f t="shared" si="1410"/>
        <v>75000</v>
      </c>
      <c r="VCU19" s="57">
        <f t="shared" si="1411"/>
        <v>67500</v>
      </c>
      <c r="VCV19" s="57">
        <f t="shared" si="1412"/>
        <v>7500</v>
      </c>
      <c r="VCW19" s="56"/>
      <c r="VCX19" s="56"/>
      <c r="VCY19" s="56"/>
      <c r="VCZ19" s="56"/>
      <c r="VDA19" s="61">
        <v>9</v>
      </c>
      <c r="VDB19" s="63" t="s">
        <v>141</v>
      </c>
      <c r="VDC19" s="55"/>
      <c r="VDD19" s="55"/>
      <c r="VDE19" s="56"/>
      <c r="VDF19" s="56"/>
      <c r="VDG19" s="56"/>
      <c r="VDH19" s="56"/>
      <c r="VDI19" s="56"/>
      <c r="VDJ19" s="56"/>
      <c r="VDK19" s="56"/>
      <c r="VDL19" s="56"/>
      <c r="VDM19" s="56"/>
      <c r="VDN19" s="56"/>
      <c r="VDO19" s="56"/>
      <c r="VDP19" s="56"/>
      <c r="VDQ19" s="56"/>
      <c r="VDR19" s="54" t="s">
        <v>247</v>
      </c>
      <c r="VDS19" s="57">
        <f t="shared" ref="VDS19:VEY19" si="1413">VDU19</f>
        <v>300000</v>
      </c>
      <c r="VDT19" s="58"/>
      <c r="VDU19" s="57">
        <v>300000</v>
      </c>
      <c r="VDV19" s="57">
        <f t="shared" ref="VDV19:VFB19" si="1414">VDU19</f>
        <v>300000</v>
      </c>
      <c r="VDW19" s="57"/>
      <c r="VDX19" s="57">
        <f t="shared" ref="VDX19:VFD19" si="1415">VDY19+VDZ19</f>
        <v>75000</v>
      </c>
      <c r="VDY19" s="57"/>
      <c r="VDZ19" s="57">
        <f t="shared" ref="VDZ19:VFF19" si="1416">VDS19*0.25</f>
        <v>75000</v>
      </c>
      <c r="VEA19" s="57">
        <f t="shared" ref="VEA19:VFG19" si="1417">VDZ19*90%</f>
        <v>67500</v>
      </c>
      <c r="VEB19" s="57">
        <f t="shared" ref="VEB19:VFH19" si="1418">VDZ19*10%</f>
        <v>7500</v>
      </c>
      <c r="VEC19" s="56"/>
      <c r="VED19" s="56"/>
      <c r="VEE19" s="56"/>
      <c r="VEF19" s="56"/>
      <c r="VEG19" s="61">
        <v>9</v>
      </c>
      <c r="VEH19" s="63" t="s">
        <v>141</v>
      </c>
      <c r="VEI19" s="55"/>
      <c r="VEJ19" s="55"/>
      <c r="VEK19" s="56"/>
      <c r="VEL19" s="56"/>
      <c r="VEM19" s="56"/>
      <c r="VEN19" s="56"/>
      <c r="VEO19" s="56"/>
      <c r="VEP19" s="56"/>
      <c r="VEQ19" s="56"/>
      <c r="VER19" s="56"/>
      <c r="VES19" s="56"/>
      <c r="VET19" s="56"/>
      <c r="VEU19" s="56"/>
      <c r="VEV19" s="56"/>
      <c r="VEW19" s="56"/>
      <c r="VEX19" s="54" t="s">
        <v>247</v>
      </c>
      <c r="VEY19" s="57">
        <f t="shared" si="1413"/>
        <v>300000</v>
      </c>
      <c r="VEZ19" s="58"/>
      <c r="VFA19" s="57">
        <v>300000</v>
      </c>
      <c r="VFB19" s="57">
        <f t="shared" si="1414"/>
        <v>300000</v>
      </c>
      <c r="VFC19" s="57"/>
      <c r="VFD19" s="57">
        <f t="shared" si="1415"/>
        <v>75000</v>
      </c>
      <c r="VFE19" s="57"/>
      <c r="VFF19" s="57">
        <f t="shared" si="1416"/>
        <v>75000</v>
      </c>
      <c r="VFG19" s="57">
        <f t="shared" si="1417"/>
        <v>67500</v>
      </c>
      <c r="VFH19" s="57">
        <f t="shared" si="1418"/>
        <v>7500</v>
      </c>
      <c r="VFI19" s="56"/>
      <c r="VFJ19" s="56"/>
      <c r="VFK19" s="56"/>
      <c r="VFL19" s="56"/>
      <c r="VFM19" s="61">
        <v>9</v>
      </c>
      <c r="VFN19" s="63" t="s">
        <v>141</v>
      </c>
      <c r="VFO19" s="55"/>
      <c r="VFP19" s="55"/>
      <c r="VFQ19" s="56"/>
      <c r="VFR19" s="56"/>
      <c r="VFS19" s="56"/>
      <c r="VFT19" s="56"/>
      <c r="VFU19" s="56"/>
      <c r="VFV19" s="56"/>
      <c r="VFW19" s="56"/>
      <c r="VFX19" s="56"/>
      <c r="VFY19" s="56"/>
      <c r="VFZ19" s="56"/>
      <c r="VGA19" s="56"/>
      <c r="VGB19" s="56"/>
      <c r="VGC19" s="56"/>
      <c r="VGD19" s="54" t="s">
        <v>247</v>
      </c>
      <c r="VGE19" s="57">
        <f t="shared" ref="VGE19:VHK19" si="1419">VGG19</f>
        <v>300000</v>
      </c>
      <c r="VGF19" s="58"/>
      <c r="VGG19" s="57">
        <v>300000</v>
      </c>
      <c r="VGH19" s="57">
        <f t="shared" ref="VGH19:VHN19" si="1420">VGG19</f>
        <v>300000</v>
      </c>
      <c r="VGI19" s="57"/>
      <c r="VGJ19" s="57">
        <f t="shared" ref="VGJ19:VHP19" si="1421">VGK19+VGL19</f>
        <v>75000</v>
      </c>
      <c r="VGK19" s="57"/>
      <c r="VGL19" s="57">
        <f t="shared" ref="VGL19:VHR19" si="1422">VGE19*0.25</f>
        <v>75000</v>
      </c>
      <c r="VGM19" s="57">
        <f t="shared" ref="VGM19:VHS19" si="1423">VGL19*90%</f>
        <v>67500</v>
      </c>
      <c r="VGN19" s="57">
        <f t="shared" ref="VGN19:VHT19" si="1424">VGL19*10%</f>
        <v>7500</v>
      </c>
      <c r="VGO19" s="56"/>
      <c r="VGP19" s="56"/>
      <c r="VGQ19" s="56"/>
      <c r="VGR19" s="56"/>
      <c r="VGS19" s="61">
        <v>9</v>
      </c>
      <c r="VGT19" s="63" t="s">
        <v>141</v>
      </c>
      <c r="VGU19" s="55"/>
      <c r="VGV19" s="55"/>
      <c r="VGW19" s="56"/>
      <c r="VGX19" s="56"/>
      <c r="VGY19" s="56"/>
      <c r="VGZ19" s="56"/>
      <c r="VHA19" s="56"/>
      <c r="VHB19" s="56"/>
      <c r="VHC19" s="56"/>
      <c r="VHD19" s="56"/>
      <c r="VHE19" s="56"/>
      <c r="VHF19" s="56"/>
      <c r="VHG19" s="56"/>
      <c r="VHH19" s="56"/>
      <c r="VHI19" s="56"/>
      <c r="VHJ19" s="54" t="s">
        <v>247</v>
      </c>
      <c r="VHK19" s="57">
        <f t="shared" si="1419"/>
        <v>300000</v>
      </c>
      <c r="VHL19" s="58"/>
      <c r="VHM19" s="57">
        <v>300000</v>
      </c>
      <c r="VHN19" s="57">
        <f t="shared" si="1420"/>
        <v>300000</v>
      </c>
      <c r="VHO19" s="57"/>
      <c r="VHP19" s="57">
        <f t="shared" si="1421"/>
        <v>75000</v>
      </c>
      <c r="VHQ19" s="57"/>
      <c r="VHR19" s="57">
        <f t="shared" si="1422"/>
        <v>75000</v>
      </c>
      <c r="VHS19" s="57">
        <f t="shared" si="1423"/>
        <v>67500</v>
      </c>
      <c r="VHT19" s="57">
        <f t="shared" si="1424"/>
        <v>7500</v>
      </c>
      <c r="VHU19" s="56"/>
      <c r="VHV19" s="56"/>
      <c r="VHW19" s="56"/>
      <c r="VHX19" s="56"/>
      <c r="VHY19" s="61">
        <v>9</v>
      </c>
      <c r="VHZ19" s="63" t="s">
        <v>141</v>
      </c>
      <c r="VIA19" s="55"/>
      <c r="VIB19" s="55"/>
      <c r="VIC19" s="56"/>
      <c r="VID19" s="56"/>
      <c r="VIE19" s="56"/>
      <c r="VIF19" s="56"/>
      <c r="VIG19" s="56"/>
      <c r="VIH19" s="56"/>
      <c r="VII19" s="56"/>
      <c r="VIJ19" s="56"/>
      <c r="VIK19" s="56"/>
      <c r="VIL19" s="56"/>
      <c r="VIM19" s="56"/>
      <c r="VIN19" s="56"/>
      <c r="VIO19" s="56"/>
      <c r="VIP19" s="54" t="s">
        <v>247</v>
      </c>
      <c r="VIQ19" s="57">
        <f t="shared" ref="VIQ19:VJW19" si="1425">VIS19</f>
        <v>300000</v>
      </c>
      <c r="VIR19" s="58"/>
      <c r="VIS19" s="57">
        <v>300000</v>
      </c>
      <c r="VIT19" s="57">
        <f t="shared" ref="VIT19:VJZ19" si="1426">VIS19</f>
        <v>300000</v>
      </c>
      <c r="VIU19" s="57"/>
      <c r="VIV19" s="57">
        <f t="shared" ref="VIV19:VKB19" si="1427">VIW19+VIX19</f>
        <v>75000</v>
      </c>
      <c r="VIW19" s="57"/>
      <c r="VIX19" s="57">
        <f t="shared" ref="VIX19:VKD19" si="1428">VIQ19*0.25</f>
        <v>75000</v>
      </c>
      <c r="VIY19" s="57">
        <f t="shared" ref="VIY19:VKE19" si="1429">VIX19*90%</f>
        <v>67500</v>
      </c>
      <c r="VIZ19" s="57">
        <f t="shared" ref="VIZ19:VKF19" si="1430">VIX19*10%</f>
        <v>7500</v>
      </c>
      <c r="VJA19" s="56"/>
      <c r="VJB19" s="56"/>
      <c r="VJC19" s="56"/>
      <c r="VJD19" s="56"/>
      <c r="VJE19" s="61">
        <v>9</v>
      </c>
      <c r="VJF19" s="63" t="s">
        <v>141</v>
      </c>
      <c r="VJG19" s="55"/>
      <c r="VJH19" s="55"/>
      <c r="VJI19" s="56"/>
      <c r="VJJ19" s="56"/>
      <c r="VJK19" s="56"/>
      <c r="VJL19" s="56"/>
      <c r="VJM19" s="56"/>
      <c r="VJN19" s="56"/>
      <c r="VJO19" s="56"/>
      <c r="VJP19" s="56"/>
      <c r="VJQ19" s="56"/>
      <c r="VJR19" s="56"/>
      <c r="VJS19" s="56"/>
      <c r="VJT19" s="56"/>
      <c r="VJU19" s="56"/>
      <c r="VJV19" s="54" t="s">
        <v>247</v>
      </c>
      <c r="VJW19" s="57">
        <f t="shared" si="1425"/>
        <v>300000</v>
      </c>
      <c r="VJX19" s="58"/>
      <c r="VJY19" s="57">
        <v>300000</v>
      </c>
      <c r="VJZ19" s="57">
        <f t="shared" si="1426"/>
        <v>300000</v>
      </c>
      <c r="VKA19" s="57"/>
      <c r="VKB19" s="57">
        <f t="shared" si="1427"/>
        <v>75000</v>
      </c>
      <c r="VKC19" s="57"/>
      <c r="VKD19" s="57">
        <f t="shared" si="1428"/>
        <v>75000</v>
      </c>
      <c r="VKE19" s="57">
        <f t="shared" si="1429"/>
        <v>67500</v>
      </c>
      <c r="VKF19" s="57">
        <f t="shared" si="1430"/>
        <v>7500</v>
      </c>
      <c r="VKG19" s="56"/>
      <c r="VKH19" s="56"/>
      <c r="VKI19" s="56"/>
      <c r="VKJ19" s="56"/>
      <c r="VKK19" s="61">
        <v>9</v>
      </c>
      <c r="VKL19" s="63" t="s">
        <v>141</v>
      </c>
      <c r="VKM19" s="55"/>
      <c r="VKN19" s="55"/>
      <c r="VKO19" s="56"/>
      <c r="VKP19" s="56"/>
      <c r="VKQ19" s="56"/>
      <c r="VKR19" s="56"/>
      <c r="VKS19" s="56"/>
      <c r="VKT19" s="56"/>
      <c r="VKU19" s="56"/>
      <c r="VKV19" s="56"/>
      <c r="VKW19" s="56"/>
      <c r="VKX19" s="56"/>
      <c r="VKY19" s="56"/>
      <c r="VKZ19" s="56"/>
      <c r="VLA19" s="56"/>
      <c r="VLB19" s="54" t="s">
        <v>247</v>
      </c>
      <c r="VLC19" s="57">
        <f t="shared" ref="VLC19:VMI19" si="1431">VLE19</f>
        <v>300000</v>
      </c>
      <c r="VLD19" s="58"/>
      <c r="VLE19" s="57">
        <v>300000</v>
      </c>
      <c r="VLF19" s="57">
        <f t="shared" ref="VLF19:VML19" si="1432">VLE19</f>
        <v>300000</v>
      </c>
      <c r="VLG19" s="57"/>
      <c r="VLH19" s="57">
        <f t="shared" ref="VLH19:VMN19" si="1433">VLI19+VLJ19</f>
        <v>75000</v>
      </c>
      <c r="VLI19" s="57"/>
      <c r="VLJ19" s="57">
        <f t="shared" ref="VLJ19:VMP19" si="1434">VLC19*0.25</f>
        <v>75000</v>
      </c>
      <c r="VLK19" s="57">
        <f t="shared" ref="VLK19:VMQ19" si="1435">VLJ19*90%</f>
        <v>67500</v>
      </c>
      <c r="VLL19" s="57">
        <f t="shared" ref="VLL19:VMR19" si="1436">VLJ19*10%</f>
        <v>7500</v>
      </c>
      <c r="VLM19" s="56"/>
      <c r="VLN19" s="56"/>
      <c r="VLO19" s="56"/>
      <c r="VLP19" s="56"/>
      <c r="VLQ19" s="61">
        <v>9</v>
      </c>
      <c r="VLR19" s="63" t="s">
        <v>141</v>
      </c>
      <c r="VLS19" s="55"/>
      <c r="VLT19" s="55"/>
      <c r="VLU19" s="56"/>
      <c r="VLV19" s="56"/>
      <c r="VLW19" s="56"/>
      <c r="VLX19" s="56"/>
      <c r="VLY19" s="56"/>
      <c r="VLZ19" s="56"/>
      <c r="VMA19" s="56"/>
      <c r="VMB19" s="56"/>
      <c r="VMC19" s="56"/>
      <c r="VMD19" s="56"/>
      <c r="VME19" s="56"/>
      <c r="VMF19" s="56"/>
      <c r="VMG19" s="56"/>
      <c r="VMH19" s="54" t="s">
        <v>247</v>
      </c>
      <c r="VMI19" s="57">
        <f t="shared" si="1431"/>
        <v>300000</v>
      </c>
      <c r="VMJ19" s="58"/>
      <c r="VMK19" s="57">
        <v>300000</v>
      </c>
      <c r="VML19" s="57">
        <f t="shared" si="1432"/>
        <v>300000</v>
      </c>
      <c r="VMM19" s="57"/>
      <c r="VMN19" s="57">
        <f t="shared" si="1433"/>
        <v>75000</v>
      </c>
      <c r="VMO19" s="57"/>
      <c r="VMP19" s="57">
        <f t="shared" si="1434"/>
        <v>75000</v>
      </c>
      <c r="VMQ19" s="57">
        <f t="shared" si="1435"/>
        <v>67500</v>
      </c>
      <c r="VMR19" s="57">
        <f t="shared" si="1436"/>
        <v>7500</v>
      </c>
      <c r="VMS19" s="56"/>
      <c r="VMT19" s="56"/>
      <c r="VMU19" s="56"/>
      <c r="VMV19" s="56"/>
      <c r="VMW19" s="61">
        <v>9</v>
      </c>
      <c r="VMX19" s="63" t="s">
        <v>141</v>
      </c>
      <c r="VMY19" s="55"/>
      <c r="VMZ19" s="55"/>
      <c r="VNA19" s="56"/>
      <c r="VNB19" s="56"/>
      <c r="VNC19" s="56"/>
      <c r="VND19" s="56"/>
      <c r="VNE19" s="56"/>
      <c r="VNF19" s="56"/>
      <c r="VNG19" s="56"/>
      <c r="VNH19" s="56"/>
      <c r="VNI19" s="56"/>
      <c r="VNJ19" s="56"/>
      <c r="VNK19" s="56"/>
      <c r="VNL19" s="56"/>
      <c r="VNM19" s="56"/>
      <c r="VNN19" s="54" t="s">
        <v>247</v>
      </c>
      <c r="VNO19" s="57">
        <f t="shared" ref="VNO19:VOU19" si="1437">VNQ19</f>
        <v>300000</v>
      </c>
      <c r="VNP19" s="58"/>
      <c r="VNQ19" s="57">
        <v>300000</v>
      </c>
      <c r="VNR19" s="57">
        <f t="shared" ref="VNR19:VOX19" si="1438">VNQ19</f>
        <v>300000</v>
      </c>
      <c r="VNS19" s="57"/>
      <c r="VNT19" s="57">
        <f t="shared" ref="VNT19:VOZ19" si="1439">VNU19+VNV19</f>
        <v>75000</v>
      </c>
      <c r="VNU19" s="57"/>
      <c r="VNV19" s="57">
        <f t="shared" ref="VNV19:VPB19" si="1440">VNO19*0.25</f>
        <v>75000</v>
      </c>
      <c r="VNW19" s="57">
        <f t="shared" ref="VNW19:VPC19" si="1441">VNV19*90%</f>
        <v>67500</v>
      </c>
      <c r="VNX19" s="57">
        <f t="shared" ref="VNX19:VPD19" si="1442">VNV19*10%</f>
        <v>7500</v>
      </c>
      <c r="VNY19" s="56"/>
      <c r="VNZ19" s="56"/>
      <c r="VOA19" s="56"/>
      <c r="VOB19" s="56"/>
      <c r="VOC19" s="61">
        <v>9</v>
      </c>
      <c r="VOD19" s="63" t="s">
        <v>141</v>
      </c>
      <c r="VOE19" s="55"/>
      <c r="VOF19" s="55"/>
      <c r="VOG19" s="56"/>
      <c r="VOH19" s="56"/>
      <c r="VOI19" s="56"/>
      <c r="VOJ19" s="56"/>
      <c r="VOK19" s="56"/>
      <c r="VOL19" s="56"/>
      <c r="VOM19" s="56"/>
      <c r="VON19" s="56"/>
      <c r="VOO19" s="56"/>
      <c r="VOP19" s="56"/>
      <c r="VOQ19" s="56"/>
      <c r="VOR19" s="56"/>
      <c r="VOS19" s="56"/>
      <c r="VOT19" s="54" t="s">
        <v>247</v>
      </c>
      <c r="VOU19" s="57">
        <f t="shared" si="1437"/>
        <v>300000</v>
      </c>
      <c r="VOV19" s="58"/>
      <c r="VOW19" s="57">
        <v>300000</v>
      </c>
      <c r="VOX19" s="57">
        <f t="shared" si="1438"/>
        <v>300000</v>
      </c>
      <c r="VOY19" s="57"/>
      <c r="VOZ19" s="57">
        <f t="shared" si="1439"/>
        <v>75000</v>
      </c>
      <c r="VPA19" s="57"/>
      <c r="VPB19" s="57">
        <f t="shared" si="1440"/>
        <v>75000</v>
      </c>
      <c r="VPC19" s="57">
        <f t="shared" si="1441"/>
        <v>67500</v>
      </c>
      <c r="VPD19" s="57">
        <f t="shared" si="1442"/>
        <v>7500</v>
      </c>
      <c r="VPE19" s="56"/>
      <c r="VPF19" s="56"/>
      <c r="VPG19" s="56"/>
      <c r="VPH19" s="56"/>
      <c r="VPI19" s="61">
        <v>9</v>
      </c>
      <c r="VPJ19" s="63" t="s">
        <v>141</v>
      </c>
      <c r="VPK19" s="55"/>
      <c r="VPL19" s="55"/>
      <c r="VPM19" s="56"/>
      <c r="VPN19" s="56"/>
      <c r="VPO19" s="56"/>
      <c r="VPP19" s="56"/>
      <c r="VPQ19" s="56"/>
      <c r="VPR19" s="56"/>
      <c r="VPS19" s="56"/>
      <c r="VPT19" s="56"/>
      <c r="VPU19" s="56"/>
      <c r="VPV19" s="56"/>
      <c r="VPW19" s="56"/>
      <c r="VPX19" s="56"/>
      <c r="VPY19" s="56"/>
      <c r="VPZ19" s="54" t="s">
        <v>247</v>
      </c>
      <c r="VQA19" s="57">
        <f t="shared" ref="VQA19:VRG19" si="1443">VQC19</f>
        <v>300000</v>
      </c>
      <c r="VQB19" s="58"/>
      <c r="VQC19" s="57">
        <v>300000</v>
      </c>
      <c r="VQD19" s="57">
        <f t="shared" ref="VQD19:VRJ19" si="1444">VQC19</f>
        <v>300000</v>
      </c>
      <c r="VQE19" s="57"/>
      <c r="VQF19" s="57">
        <f t="shared" ref="VQF19:VRL19" si="1445">VQG19+VQH19</f>
        <v>75000</v>
      </c>
      <c r="VQG19" s="57"/>
      <c r="VQH19" s="57">
        <f t="shared" ref="VQH19:VRN19" si="1446">VQA19*0.25</f>
        <v>75000</v>
      </c>
      <c r="VQI19" s="57">
        <f t="shared" ref="VQI19:VRO19" si="1447">VQH19*90%</f>
        <v>67500</v>
      </c>
      <c r="VQJ19" s="57">
        <f t="shared" ref="VQJ19:VRP19" si="1448">VQH19*10%</f>
        <v>7500</v>
      </c>
      <c r="VQK19" s="56"/>
      <c r="VQL19" s="56"/>
      <c r="VQM19" s="56"/>
      <c r="VQN19" s="56"/>
      <c r="VQO19" s="61">
        <v>9</v>
      </c>
      <c r="VQP19" s="63" t="s">
        <v>141</v>
      </c>
      <c r="VQQ19" s="55"/>
      <c r="VQR19" s="55"/>
      <c r="VQS19" s="56"/>
      <c r="VQT19" s="56"/>
      <c r="VQU19" s="56"/>
      <c r="VQV19" s="56"/>
      <c r="VQW19" s="56"/>
      <c r="VQX19" s="56"/>
      <c r="VQY19" s="56"/>
      <c r="VQZ19" s="56"/>
      <c r="VRA19" s="56"/>
      <c r="VRB19" s="56"/>
      <c r="VRC19" s="56"/>
      <c r="VRD19" s="56"/>
      <c r="VRE19" s="56"/>
      <c r="VRF19" s="54" t="s">
        <v>247</v>
      </c>
      <c r="VRG19" s="57">
        <f t="shared" si="1443"/>
        <v>300000</v>
      </c>
      <c r="VRH19" s="58"/>
      <c r="VRI19" s="57">
        <v>300000</v>
      </c>
      <c r="VRJ19" s="57">
        <f t="shared" si="1444"/>
        <v>300000</v>
      </c>
      <c r="VRK19" s="57"/>
      <c r="VRL19" s="57">
        <f t="shared" si="1445"/>
        <v>75000</v>
      </c>
      <c r="VRM19" s="57"/>
      <c r="VRN19" s="57">
        <f t="shared" si="1446"/>
        <v>75000</v>
      </c>
      <c r="VRO19" s="57">
        <f t="shared" si="1447"/>
        <v>67500</v>
      </c>
      <c r="VRP19" s="57">
        <f t="shared" si="1448"/>
        <v>7500</v>
      </c>
      <c r="VRQ19" s="56"/>
      <c r="VRR19" s="56"/>
      <c r="VRS19" s="56"/>
      <c r="VRT19" s="56"/>
      <c r="VRU19" s="61">
        <v>9</v>
      </c>
      <c r="VRV19" s="63" t="s">
        <v>141</v>
      </c>
      <c r="VRW19" s="55"/>
      <c r="VRX19" s="55"/>
      <c r="VRY19" s="56"/>
      <c r="VRZ19" s="56"/>
      <c r="VSA19" s="56"/>
      <c r="VSB19" s="56"/>
      <c r="VSC19" s="56"/>
      <c r="VSD19" s="56"/>
      <c r="VSE19" s="56"/>
      <c r="VSF19" s="56"/>
      <c r="VSG19" s="56"/>
      <c r="VSH19" s="56"/>
      <c r="VSI19" s="56"/>
      <c r="VSJ19" s="56"/>
      <c r="VSK19" s="56"/>
      <c r="VSL19" s="54" t="s">
        <v>247</v>
      </c>
      <c r="VSM19" s="57">
        <f t="shared" ref="VSM19:VTS19" si="1449">VSO19</f>
        <v>300000</v>
      </c>
      <c r="VSN19" s="58"/>
      <c r="VSO19" s="57">
        <v>300000</v>
      </c>
      <c r="VSP19" s="57">
        <f t="shared" ref="VSP19:VTV19" si="1450">VSO19</f>
        <v>300000</v>
      </c>
      <c r="VSQ19" s="57"/>
      <c r="VSR19" s="57">
        <f t="shared" ref="VSR19:VTX19" si="1451">VSS19+VST19</f>
        <v>75000</v>
      </c>
      <c r="VSS19" s="57"/>
      <c r="VST19" s="57">
        <f t="shared" ref="VST19:VTZ19" si="1452">VSM19*0.25</f>
        <v>75000</v>
      </c>
      <c r="VSU19" s="57">
        <f t="shared" ref="VSU19:VUA19" si="1453">VST19*90%</f>
        <v>67500</v>
      </c>
      <c r="VSV19" s="57">
        <f t="shared" ref="VSV19:VUB19" si="1454">VST19*10%</f>
        <v>7500</v>
      </c>
      <c r="VSW19" s="56"/>
      <c r="VSX19" s="56"/>
      <c r="VSY19" s="56"/>
      <c r="VSZ19" s="56"/>
      <c r="VTA19" s="61">
        <v>9</v>
      </c>
      <c r="VTB19" s="63" t="s">
        <v>141</v>
      </c>
      <c r="VTC19" s="55"/>
      <c r="VTD19" s="55"/>
      <c r="VTE19" s="56"/>
      <c r="VTF19" s="56"/>
      <c r="VTG19" s="56"/>
      <c r="VTH19" s="56"/>
      <c r="VTI19" s="56"/>
      <c r="VTJ19" s="56"/>
      <c r="VTK19" s="56"/>
      <c r="VTL19" s="56"/>
      <c r="VTM19" s="56"/>
      <c r="VTN19" s="56"/>
      <c r="VTO19" s="56"/>
      <c r="VTP19" s="56"/>
      <c r="VTQ19" s="56"/>
      <c r="VTR19" s="54" t="s">
        <v>247</v>
      </c>
      <c r="VTS19" s="57">
        <f t="shared" si="1449"/>
        <v>300000</v>
      </c>
      <c r="VTT19" s="58"/>
      <c r="VTU19" s="57">
        <v>300000</v>
      </c>
      <c r="VTV19" s="57">
        <f t="shared" si="1450"/>
        <v>300000</v>
      </c>
      <c r="VTW19" s="57"/>
      <c r="VTX19" s="57">
        <f t="shared" si="1451"/>
        <v>75000</v>
      </c>
      <c r="VTY19" s="57"/>
      <c r="VTZ19" s="57">
        <f t="shared" si="1452"/>
        <v>75000</v>
      </c>
      <c r="VUA19" s="57">
        <f t="shared" si="1453"/>
        <v>67500</v>
      </c>
      <c r="VUB19" s="57">
        <f t="shared" si="1454"/>
        <v>7500</v>
      </c>
      <c r="VUC19" s="56"/>
      <c r="VUD19" s="56"/>
      <c r="VUE19" s="56"/>
      <c r="VUF19" s="56"/>
      <c r="VUG19" s="61">
        <v>9</v>
      </c>
      <c r="VUH19" s="63" t="s">
        <v>141</v>
      </c>
      <c r="VUI19" s="55"/>
      <c r="VUJ19" s="55"/>
      <c r="VUK19" s="56"/>
      <c r="VUL19" s="56"/>
      <c r="VUM19" s="56"/>
      <c r="VUN19" s="56"/>
      <c r="VUO19" s="56"/>
      <c r="VUP19" s="56"/>
      <c r="VUQ19" s="56"/>
      <c r="VUR19" s="56"/>
      <c r="VUS19" s="56"/>
      <c r="VUT19" s="56"/>
      <c r="VUU19" s="56"/>
      <c r="VUV19" s="56"/>
      <c r="VUW19" s="56"/>
      <c r="VUX19" s="54" t="s">
        <v>247</v>
      </c>
      <c r="VUY19" s="57">
        <f t="shared" ref="VUY19:VWE19" si="1455">VVA19</f>
        <v>300000</v>
      </c>
      <c r="VUZ19" s="58"/>
      <c r="VVA19" s="57">
        <v>300000</v>
      </c>
      <c r="VVB19" s="57">
        <f t="shared" ref="VVB19:VWH19" si="1456">VVA19</f>
        <v>300000</v>
      </c>
      <c r="VVC19" s="57"/>
      <c r="VVD19" s="57">
        <f t="shared" ref="VVD19:VWJ19" si="1457">VVE19+VVF19</f>
        <v>75000</v>
      </c>
      <c r="VVE19" s="57"/>
      <c r="VVF19" s="57">
        <f t="shared" ref="VVF19:VWL19" si="1458">VUY19*0.25</f>
        <v>75000</v>
      </c>
      <c r="VVG19" s="57">
        <f t="shared" ref="VVG19:VWM19" si="1459">VVF19*90%</f>
        <v>67500</v>
      </c>
      <c r="VVH19" s="57">
        <f t="shared" ref="VVH19:VWN19" si="1460">VVF19*10%</f>
        <v>7500</v>
      </c>
      <c r="VVI19" s="56"/>
      <c r="VVJ19" s="56"/>
      <c r="VVK19" s="56"/>
      <c r="VVL19" s="56"/>
      <c r="VVM19" s="61">
        <v>9</v>
      </c>
      <c r="VVN19" s="63" t="s">
        <v>141</v>
      </c>
      <c r="VVO19" s="55"/>
      <c r="VVP19" s="55"/>
      <c r="VVQ19" s="56"/>
      <c r="VVR19" s="56"/>
      <c r="VVS19" s="56"/>
      <c r="VVT19" s="56"/>
      <c r="VVU19" s="56"/>
      <c r="VVV19" s="56"/>
      <c r="VVW19" s="56"/>
      <c r="VVX19" s="56"/>
      <c r="VVY19" s="56"/>
      <c r="VVZ19" s="56"/>
      <c r="VWA19" s="56"/>
      <c r="VWB19" s="56"/>
      <c r="VWC19" s="56"/>
      <c r="VWD19" s="54" t="s">
        <v>247</v>
      </c>
      <c r="VWE19" s="57">
        <f t="shared" si="1455"/>
        <v>300000</v>
      </c>
      <c r="VWF19" s="58"/>
      <c r="VWG19" s="57">
        <v>300000</v>
      </c>
      <c r="VWH19" s="57">
        <f t="shared" si="1456"/>
        <v>300000</v>
      </c>
      <c r="VWI19" s="57"/>
      <c r="VWJ19" s="57">
        <f t="shared" si="1457"/>
        <v>75000</v>
      </c>
      <c r="VWK19" s="57"/>
      <c r="VWL19" s="57">
        <f t="shared" si="1458"/>
        <v>75000</v>
      </c>
      <c r="VWM19" s="57">
        <f t="shared" si="1459"/>
        <v>67500</v>
      </c>
      <c r="VWN19" s="57">
        <f t="shared" si="1460"/>
        <v>7500</v>
      </c>
      <c r="VWO19" s="56"/>
      <c r="VWP19" s="56"/>
      <c r="VWQ19" s="56"/>
      <c r="VWR19" s="56"/>
      <c r="VWS19" s="61">
        <v>9</v>
      </c>
      <c r="VWT19" s="63" t="s">
        <v>141</v>
      </c>
      <c r="VWU19" s="55"/>
      <c r="VWV19" s="55"/>
      <c r="VWW19" s="56"/>
      <c r="VWX19" s="56"/>
      <c r="VWY19" s="56"/>
      <c r="VWZ19" s="56"/>
      <c r="VXA19" s="56"/>
      <c r="VXB19" s="56"/>
      <c r="VXC19" s="56"/>
      <c r="VXD19" s="56"/>
      <c r="VXE19" s="56"/>
      <c r="VXF19" s="56"/>
      <c r="VXG19" s="56"/>
      <c r="VXH19" s="56"/>
      <c r="VXI19" s="56"/>
      <c r="VXJ19" s="54" t="s">
        <v>247</v>
      </c>
      <c r="VXK19" s="57">
        <f t="shared" ref="VXK19:VYQ19" si="1461">VXM19</f>
        <v>300000</v>
      </c>
      <c r="VXL19" s="58"/>
      <c r="VXM19" s="57">
        <v>300000</v>
      </c>
      <c r="VXN19" s="57">
        <f t="shared" ref="VXN19:VYT19" si="1462">VXM19</f>
        <v>300000</v>
      </c>
      <c r="VXO19" s="57"/>
      <c r="VXP19" s="57">
        <f t="shared" ref="VXP19:VYV19" si="1463">VXQ19+VXR19</f>
        <v>75000</v>
      </c>
      <c r="VXQ19" s="57"/>
      <c r="VXR19" s="57">
        <f t="shared" ref="VXR19:VYX19" si="1464">VXK19*0.25</f>
        <v>75000</v>
      </c>
      <c r="VXS19" s="57">
        <f t="shared" ref="VXS19:VYY19" si="1465">VXR19*90%</f>
        <v>67500</v>
      </c>
      <c r="VXT19" s="57">
        <f t="shared" ref="VXT19:VYZ19" si="1466">VXR19*10%</f>
        <v>7500</v>
      </c>
      <c r="VXU19" s="56"/>
      <c r="VXV19" s="56"/>
      <c r="VXW19" s="56"/>
      <c r="VXX19" s="56"/>
      <c r="VXY19" s="61">
        <v>9</v>
      </c>
      <c r="VXZ19" s="63" t="s">
        <v>141</v>
      </c>
      <c r="VYA19" s="55"/>
      <c r="VYB19" s="55"/>
      <c r="VYC19" s="56"/>
      <c r="VYD19" s="56"/>
      <c r="VYE19" s="56"/>
      <c r="VYF19" s="56"/>
      <c r="VYG19" s="56"/>
      <c r="VYH19" s="56"/>
      <c r="VYI19" s="56"/>
      <c r="VYJ19" s="56"/>
      <c r="VYK19" s="56"/>
      <c r="VYL19" s="56"/>
      <c r="VYM19" s="56"/>
      <c r="VYN19" s="56"/>
      <c r="VYO19" s="56"/>
      <c r="VYP19" s="54" t="s">
        <v>247</v>
      </c>
      <c r="VYQ19" s="57">
        <f t="shared" si="1461"/>
        <v>300000</v>
      </c>
      <c r="VYR19" s="58"/>
      <c r="VYS19" s="57">
        <v>300000</v>
      </c>
      <c r="VYT19" s="57">
        <f t="shared" si="1462"/>
        <v>300000</v>
      </c>
      <c r="VYU19" s="57"/>
      <c r="VYV19" s="57">
        <f t="shared" si="1463"/>
        <v>75000</v>
      </c>
      <c r="VYW19" s="57"/>
      <c r="VYX19" s="57">
        <f t="shared" si="1464"/>
        <v>75000</v>
      </c>
      <c r="VYY19" s="57">
        <f t="shared" si="1465"/>
        <v>67500</v>
      </c>
      <c r="VYZ19" s="57">
        <f t="shared" si="1466"/>
        <v>7500</v>
      </c>
      <c r="VZA19" s="56"/>
      <c r="VZB19" s="56"/>
      <c r="VZC19" s="56"/>
      <c r="VZD19" s="56"/>
      <c r="VZE19" s="61">
        <v>9</v>
      </c>
      <c r="VZF19" s="63" t="s">
        <v>141</v>
      </c>
      <c r="VZG19" s="55"/>
      <c r="VZH19" s="55"/>
      <c r="VZI19" s="56"/>
      <c r="VZJ19" s="56"/>
      <c r="VZK19" s="56"/>
      <c r="VZL19" s="56"/>
      <c r="VZM19" s="56"/>
      <c r="VZN19" s="56"/>
      <c r="VZO19" s="56"/>
      <c r="VZP19" s="56"/>
      <c r="VZQ19" s="56"/>
      <c r="VZR19" s="56"/>
      <c r="VZS19" s="56"/>
      <c r="VZT19" s="56"/>
      <c r="VZU19" s="56"/>
      <c r="VZV19" s="54" t="s">
        <v>247</v>
      </c>
      <c r="VZW19" s="57">
        <f t="shared" ref="VZW19:WBC19" si="1467">VZY19</f>
        <v>300000</v>
      </c>
      <c r="VZX19" s="58"/>
      <c r="VZY19" s="57">
        <v>300000</v>
      </c>
      <c r="VZZ19" s="57">
        <f t="shared" ref="VZZ19:WBF19" si="1468">VZY19</f>
        <v>300000</v>
      </c>
      <c r="WAA19" s="57"/>
      <c r="WAB19" s="57">
        <f t="shared" ref="WAB19:WBH19" si="1469">WAC19+WAD19</f>
        <v>75000</v>
      </c>
      <c r="WAC19" s="57"/>
      <c r="WAD19" s="57">
        <f t="shared" ref="WAD19:WBJ19" si="1470">VZW19*0.25</f>
        <v>75000</v>
      </c>
      <c r="WAE19" s="57">
        <f t="shared" ref="WAE19:WBK19" si="1471">WAD19*90%</f>
        <v>67500</v>
      </c>
      <c r="WAF19" s="57">
        <f t="shared" ref="WAF19:WBL19" si="1472">WAD19*10%</f>
        <v>7500</v>
      </c>
      <c r="WAG19" s="56"/>
      <c r="WAH19" s="56"/>
      <c r="WAI19" s="56"/>
      <c r="WAJ19" s="56"/>
      <c r="WAK19" s="61">
        <v>9</v>
      </c>
      <c r="WAL19" s="63" t="s">
        <v>141</v>
      </c>
      <c r="WAM19" s="55"/>
      <c r="WAN19" s="55"/>
      <c r="WAO19" s="56"/>
      <c r="WAP19" s="56"/>
      <c r="WAQ19" s="56"/>
      <c r="WAR19" s="56"/>
      <c r="WAS19" s="56"/>
      <c r="WAT19" s="56"/>
      <c r="WAU19" s="56"/>
      <c r="WAV19" s="56"/>
      <c r="WAW19" s="56"/>
      <c r="WAX19" s="56"/>
      <c r="WAY19" s="56"/>
      <c r="WAZ19" s="56"/>
      <c r="WBA19" s="56"/>
      <c r="WBB19" s="54" t="s">
        <v>247</v>
      </c>
      <c r="WBC19" s="57">
        <f t="shared" si="1467"/>
        <v>300000</v>
      </c>
      <c r="WBD19" s="58"/>
      <c r="WBE19" s="57">
        <v>300000</v>
      </c>
      <c r="WBF19" s="57">
        <f t="shared" si="1468"/>
        <v>300000</v>
      </c>
      <c r="WBG19" s="57"/>
      <c r="WBH19" s="57">
        <f t="shared" si="1469"/>
        <v>75000</v>
      </c>
      <c r="WBI19" s="57"/>
      <c r="WBJ19" s="57">
        <f t="shared" si="1470"/>
        <v>75000</v>
      </c>
      <c r="WBK19" s="57">
        <f t="shared" si="1471"/>
        <v>67500</v>
      </c>
      <c r="WBL19" s="57">
        <f t="shared" si="1472"/>
        <v>7500</v>
      </c>
      <c r="WBM19" s="56"/>
      <c r="WBN19" s="56"/>
      <c r="WBO19" s="56"/>
      <c r="WBP19" s="56"/>
      <c r="WBQ19" s="61">
        <v>9</v>
      </c>
      <c r="WBR19" s="63" t="s">
        <v>141</v>
      </c>
      <c r="WBS19" s="55"/>
      <c r="WBT19" s="55"/>
      <c r="WBU19" s="56"/>
      <c r="WBV19" s="56"/>
      <c r="WBW19" s="56"/>
      <c r="WBX19" s="56"/>
      <c r="WBY19" s="56"/>
      <c r="WBZ19" s="56"/>
      <c r="WCA19" s="56"/>
      <c r="WCB19" s="56"/>
      <c r="WCC19" s="56"/>
      <c r="WCD19" s="56"/>
      <c r="WCE19" s="56"/>
      <c r="WCF19" s="56"/>
      <c r="WCG19" s="56"/>
      <c r="WCH19" s="54" t="s">
        <v>247</v>
      </c>
      <c r="WCI19" s="57">
        <f t="shared" ref="WCI19:WDO19" si="1473">WCK19</f>
        <v>300000</v>
      </c>
      <c r="WCJ19" s="58"/>
      <c r="WCK19" s="57">
        <v>300000</v>
      </c>
      <c r="WCL19" s="57">
        <f t="shared" ref="WCL19:WDR19" si="1474">WCK19</f>
        <v>300000</v>
      </c>
      <c r="WCM19" s="57"/>
      <c r="WCN19" s="57">
        <f t="shared" ref="WCN19:WDT19" si="1475">WCO19+WCP19</f>
        <v>75000</v>
      </c>
      <c r="WCO19" s="57"/>
      <c r="WCP19" s="57">
        <f t="shared" ref="WCP19:WDV19" si="1476">WCI19*0.25</f>
        <v>75000</v>
      </c>
      <c r="WCQ19" s="57">
        <f t="shared" ref="WCQ19:WDW19" si="1477">WCP19*90%</f>
        <v>67500</v>
      </c>
      <c r="WCR19" s="57">
        <f t="shared" ref="WCR19:WDX19" si="1478">WCP19*10%</f>
        <v>7500</v>
      </c>
      <c r="WCS19" s="56"/>
      <c r="WCT19" s="56"/>
      <c r="WCU19" s="56"/>
      <c r="WCV19" s="56"/>
      <c r="WCW19" s="61">
        <v>9</v>
      </c>
      <c r="WCX19" s="63" t="s">
        <v>141</v>
      </c>
      <c r="WCY19" s="55"/>
      <c r="WCZ19" s="55"/>
      <c r="WDA19" s="56"/>
      <c r="WDB19" s="56"/>
      <c r="WDC19" s="56"/>
      <c r="WDD19" s="56"/>
      <c r="WDE19" s="56"/>
      <c r="WDF19" s="56"/>
      <c r="WDG19" s="56"/>
      <c r="WDH19" s="56"/>
      <c r="WDI19" s="56"/>
      <c r="WDJ19" s="56"/>
      <c r="WDK19" s="56"/>
      <c r="WDL19" s="56"/>
      <c r="WDM19" s="56"/>
      <c r="WDN19" s="54" t="s">
        <v>247</v>
      </c>
      <c r="WDO19" s="57">
        <f t="shared" si="1473"/>
        <v>300000</v>
      </c>
      <c r="WDP19" s="58"/>
      <c r="WDQ19" s="57">
        <v>300000</v>
      </c>
      <c r="WDR19" s="57">
        <f t="shared" si="1474"/>
        <v>300000</v>
      </c>
      <c r="WDS19" s="57"/>
      <c r="WDT19" s="57">
        <f t="shared" si="1475"/>
        <v>75000</v>
      </c>
      <c r="WDU19" s="57"/>
      <c r="WDV19" s="57">
        <f t="shared" si="1476"/>
        <v>75000</v>
      </c>
      <c r="WDW19" s="57">
        <f t="shared" si="1477"/>
        <v>67500</v>
      </c>
      <c r="WDX19" s="57">
        <f t="shared" si="1478"/>
        <v>7500</v>
      </c>
      <c r="WDY19" s="56"/>
      <c r="WDZ19" s="56"/>
      <c r="WEA19" s="56"/>
      <c r="WEB19" s="56"/>
      <c r="WEC19" s="61">
        <v>9</v>
      </c>
      <c r="WED19" s="63" t="s">
        <v>141</v>
      </c>
      <c r="WEE19" s="55"/>
      <c r="WEF19" s="55"/>
      <c r="WEG19" s="56"/>
      <c r="WEH19" s="56"/>
      <c r="WEI19" s="56"/>
      <c r="WEJ19" s="56"/>
      <c r="WEK19" s="56"/>
      <c r="WEL19" s="56"/>
      <c r="WEM19" s="56"/>
      <c r="WEN19" s="56"/>
      <c r="WEO19" s="56"/>
      <c r="WEP19" s="56"/>
      <c r="WEQ19" s="56"/>
      <c r="WER19" s="56"/>
      <c r="WES19" s="56"/>
      <c r="WET19" s="54" t="s">
        <v>247</v>
      </c>
      <c r="WEU19" s="57">
        <f t="shared" ref="WEU19:WGA19" si="1479">WEW19</f>
        <v>300000</v>
      </c>
      <c r="WEV19" s="58"/>
      <c r="WEW19" s="57">
        <v>300000</v>
      </c>
      <c r="WEX19" s="57">
        <f t="shared" ref="WEX19:WGD19" si="1480">WEW19</f>
        <v>300000</v>
      </c>
      <c r="WEY19" s="57"/>
      <c r="WEZ19" s="57">
        <f t="shared" ref="WEZ19:WGF19" si="1481">WFA19+WFB19</f>
        <v>75000</v>
      </c>
      <c r="WFA19" s="57"/>
      <c r="WFB19" s="57">
        <f t="shared" ref="WFB19:WGH19" si="1482">WEU19*0.25</f>
        <v>75000</v>
      </c>
      <c r="WFC19" s="57">
        <f t="shared" ref="WFC19:WGI19" si="1483">WFB19*90%</f>
        <v>67500</v>
      </c>
      <c r="WFD19" s="57">
        <f t="shared" ref="WFD19:WGJ19" si="1484">WFB19*10%</f>
        <v>7500</v>
      </c>
      <c r="WFE19" s="56"/>
      <c r="WFF19" s="56"/>
      <c r="WFG19" s="56"/>
      <c r="WFH19" s="56"/>
      <c r="WFI19" s="61">
        <v>9</v>
      </c>
      <c r="WFJ19" s="63" t="s">
        <v>141</v>
      </c>
      <c r="WFK19" s="55"/>
      <c r="WFL19" s="55"/>
      <c r="WFM19" s="56"/>
      <c r="WFN19" s="56"/>
      <c r="WFO19" s="56"/>
      <c r="WFP19" s="56"/>
      <c r="WFQ19" s="56"/>
      <c r="WFR19" s="56"/>
      <c r="WFS19" s="56"/>
      <c r="WFT19" s="56"/>
      <c r="WFU19" s="56"/>
      <c r="WFV19" s="56"/>
      <c r="WFW19" s="56"/>
      <c r="WFX19" s="56"/>
      <c r="WFY19" s="56"/>
      <c r="WFZ19" s="54" t="s">
        <v>247</v>
      </c>
      <c r="WGA19" s="57">
        <f t="shared" si="1479"/>
        <v>300000</v>
      </c>
      <c r="WGB19" s="58"/>
      <c r="WGC19" s="57">
        <v>300000</v>
      </c>
      <c r="WGD19" s="57">
        <f t="shared" si="1480"/>
        <v>300000</v>
      </c>
      <c r="WGE19" s="57"/>
      <c r="WGF19" s="57">
        <f t="shared" si="1481"/>
        <v>75000</v>
      </c>
      <c r="WGG19" s="57"/>
      <c r="WGH19" s="57">
        <f t="shared" si="1482"/>
        <v>75000</v>
      </c>
      <c r="WGI19" s="57">
        <f t="shared" si="1483"/>
        <v>67500</v>
      </c>
      <c r="WGJ19" s="57">
        <f t="shared" si="1484"/>
        <v>7500</v>
      </c>
      <c r="WGK19" s="56"/>
      <c r="WGL19" s="56"/>
      <c r="WGM19" s="56"/>
      <c r="WGN19" s="56"/>
      <c r="WGO19" s="61">
        <v>9</v>
      </c>
      <c r="WGP19" s="63" t="s">
        <v>141</v>
      </c>
      <c r="WGQ19" s="55"/>
      <c r="WGR19" s="55"/>
      <c r="WGS19" s="56"/>
      <c r="WGT19" s="56"/>
      <c r="WGU19" s="56"/>
      <c r="WGV19" s="56"/>
      <c r="WGW19" s="56"/>
      <c r="WGX19" s="56"/>
      <c r="WGY19" s="56"/>
      <c r="WGZ19" s="56"/>
      <c r="WHA19" s="56"/>
      <c r="WHB19" s="56"/>
      <c r="WHC19" s="56"/>
      <c r="WHD19" s="56"/>
      <c r="WHE19" s="56"/>
      <c r="WHF19" s="54" t="s">
        <v>247</v>
      </c>
      <c r="WHG19" s="57">
        <f t="shared" ref="WHG19:WIM19" si="1485">WHI19</f>
        <v>300000</v>
      </c>
      <c r="WHH19" s="58"/>
      <c r="WHI19" s="57">
        <v>300000</v>
      </c>
      <c r="WHJ19" s="57">
        <f t="shared" ref="WHJ19:WIP19" si="1486">WHI19</f>
        <v>300000</v>
      </c>
      <c r="WHK19" s="57"/>
      <c r="WHL19" s="57">
        <f t="shared" ref="WHL19:WIR19" si="1487">WHM19+WHN19</f>
        <v>75000</v>
      </c>
      <c r="WHM19" s="57"/>
      <c r="WHN19" s="57">
        <f t="shared" ref="WHN19:WIT19" si="1488">WHG19*0.25</f>
        <v>75000</v>
      </c>
      <c r="WHO19" s="57">
        <f t="shared" ref="WHO19:WIU19" si="1489">WHN19*90%</f>
        <v>67500</v>
      </c>
      <c r="WHP19" s="57">
        <f t="shared" ref="WHP19:WIV19" si="1490">WHN19*10%</f>
        <v>7500</v>
      </c>
      <c r="WHQ19" s="56"/>
      <c r="WHR19" s="56"/>
      <c r="WHS19" s="56"/>
      <c r="WHT19" s="56"/>
      <c r="WHU19" s="61">
        <v>9</v>
      </c>
      <c r="WHV19" s="63" t="s">
        <v>141</v>
      </c>
      <c r="WHW19" s="55"/>
      <c r="WHX19" s="55"/>
      <c r="WHY19" s="56"/>
      <c r="WHZ19" s="56"/>
      <c r="WIA19" s="56"/>
      <c r="WIB19" s="56"/>
      <c r="WIC19" s="56"/>
      <c r="WID19" s="56"/>
      <c r="WIE19" s="56"/>
      <c r="WIF19" s="56"/>
      <c r="WIG19" s="56"/>
      <c r="WIH19" s="56"/>
      <c r="WII19" s="56"/>
      <c r="WIJ19" s="56"/>
      <c r="WIK19" s="56"/>
      <c r="WIL19" s="54" t="s">
        <v>247</v>
      </c>
      <c r="WIM19" s="57">
        <f t="shared" si="1485"/>
        <v>300000</v>
      </c>
      <c r="WIN19" s="58"/>
      <c r="WIO19" s="57">
        <v>300000</v>
      </c>
      <c r="WIP19" s="57">
        <f t="shared" si="1486"/>
        <v>300000</v>
      </c>
      <c r="WIQ19" s="57"/>
      <c r="WIR19" s="57">
        <f t="shared" si="1487"/>
        <v>75000</v>
      </c>
      <c r="WIS19" s="57"/>
      <c r="WIT19" s="57">
        <f t="shared" si="1488"/>
        <v>75000</v>
      </c>
      <c r="WIU19" s="57">
        <f t="shared" si="1489"/>
        <v>67500</v>
      </c>
      <c r="WIV19" s="57">
        <f t="shared" si="1490"/>
        <v>7500</v>
      </c>
      <c r="WIW19" s="56"/>
      <c r="WIX19" s="56"/>
      <c r="WIY19" s="56"/>
      <c r="WIZ19" s="56"/>
      <c r="WJA19" s="61">
        <v>9</v>
      </c>
      <c r="WJB19" s="63" t="s">
        <v>141</v>
      </c>
      <c r="WJC19" s="55"/>
      <c r="WJD19" s="55"/>
      <c r="WJE19" s="56"/>
      <c r="WJF19" s="56"/>
      <c r="WJG19" s="56"/>
      <c r="WJH19" s="56"/>
      <c r="WJI19" s="56"/>
      <c r="WJJ19" s="56"/>
      <c r="WJK19" s="56"/>
      <c r="WJL19" s="56"/>
      <c r="WJM19" s="56"/>
      <c r="WJN19" s="56"/>
      <c r="WJO19" s="56"/>
      <c r="WJP19" s="56"/>
      <c r="WJQ19" s="56"/>
      <c r="WJR19" s="54" t="s">
        <v>247</v>
      </c>
      <c r="WJS19" s="57">
        <f t="shared" ref="WJS19:WKY19" si="1491">WJU19</f>
        <v>300000</v>
      </c>
      <c r="WJT19" s="58"/>
      <c r="WJU19" s="57">
        <v>300000</v>
      </c>
      <c r="WJV19" s="57">
        <f t="shared" ref="WJV19:WLB19" si="1492">WJU19</f>
        <v>300000</v>
      </c>
      <c r="WJW19" s="57"/>
      <c r="WJX19" s="57">
        <f t="shared" ref="WJX19:WLD19" si="1493">WJY19+WJZ19</f>
        <v>75000</v>
      </c>
      <c r="WJY19" s="57"/>
      <c r="WJZ19" s="57">
        <f t="shared" ref="WJZ19:WLF19" si="1494">WJS19*0.25</f>
        <v>75000</v>
      </c>
      <c r="WKA19" s="57">
        <f t="shared" ref="WKA19:WLG19" si="1495">WJZ19*90%</f>
        <v>67500</v>
      </c>
      <c r="WKB19" s="57">
        <f t="shared" ref="WKB19:WLH19" si="1496">WJZ19*10%</f>
        <v>7500</v>
      </c>
      <c r="WKC19" s="56"/>
      <c r="WKD19" s="56"/>
      <c r="WKE19" s="56"/>
      <c r="WKF19" s="56"/>
      <c r="WKG19" s="61">
        <v>9</v>
      </c>
      <c r="WKH19" s="63" t="s">
        <v>141</v>
      </c>
      <c r="WKI19" s="55"/>
      <c r="WKJ19" s="55"/>
      <c r="WKK19" s="56"/>
      <c r="WKL19" s="56"/>
      <c r="WKM19" s="56"/>
      <c r="WKN19" s="56"/>
      <c r="WKO19" s="56"/>
      <c r="WKP19" s="56"/>
      <c r="WKQ19" s="56"/>
      <c r="WKR19" s="56"/>
      <c r="WKS19" s="56"/>
      <c r="WKT19" s="56"/>
      <c r="WKU19" s="56"/>
      <c r="WKV19" s="56"/>
      <c r="WKW19" s="56"/>
      <c r="WKX19" s="54" t="s">
        <v>247</v>
      </c>
      <c r="WKY19" s="57">
        <f t="shared" si="1491"/>
        <v>300000</v>
      </c>
      <c r="WKZ19" s="58"/>
      <c r="WLA19" s="57">
        <v>300000</v>
      </c>
      <c r="WLB19" s="57">
        <f t="shared" si="1492"/>
        <v>300000</v>
      </c>
      <c r="WLC19" s="57"/>
      <c r="WLD19" s="57">
        <f t="shared" si="1493"/>
        <v>75000</v>
      </c>
      <c r="WLE19" s="57"/>
      <c r="WLF19" s="57">
        <f t="shared" si="1494"/>
        <v>75000</v>
      </c>
      <c r="WLG19" s="57">
        <f t="shared" si="1495"/>
        <v>67500</v>
      </c>
      <c r="WLH19" s="57">
        <f t="shared" si="1496"/>
        <v>7500</v>
      </c>
      <c r="WLI19" s="56"/>
      <c r="WLJ19" s="56"/>
      <c r="WLK19" s="56"/>
      <c r="WLL19" s="56"/>
      <c r="WLM19" s="61">
        <v>9</v>
      </c>
      <c r="WLN19" s="63" t="s">
        <v>141</v>
      </c>
      <c r="WLO19" s="55"/>
      <c r="WLP19" s="55"/>
      <c r="WLQ19" s="56"/>
      <c r="WLR19" s="56"/>
      <c r="WLS19" s="56"/>
      <c r="WLT19" s="56"/>
      <c r="WLU19" s="56"/>
      <c r="WLV19" s="56"/>
      <c r="WLW19" s="56"/>
      <c r="WLX19" s="56"/>
      <c r="WLY19" s="56"/>
      <c r="WLZ19" s="56"/>
      <c r="WMA19" s="56"/>
      <c r="WMB19" s="56"/>
      <c r="WMC19" s="56"/>
      <c r="WMD19" s="54" t="s">
        <v>247</v>
      </c>
      <c r="WME19" s="57">
        <f t="shared" ref="WME19:WNK19" si="1497">WMG19</f>
        <v>300000</v>
      </c>
      <c r="WMF19" s="58"/>
      <c r="WMG19" s="57">
        <v>300000</v>
      </c>
      <c r="WMH19" s="57">
        <f t="shared" ref="WMH19:WNN19" si="1498">WMG19</f>
        <v>300000</v>
      </c>
      <c r="WMI19" s="57"/>
      <c r="WMJ19" s="57">
        <f t="shared" ref="WMJ19:WNP19" si="1499">WMK19+WML19</f>
        <v>75000</v>
      </c>
      <c r="WMK19" s="57"/>
      <c r="WML19" s="57">
        <f t="shared" ref="WML19:WNR19" si="1500">WME19*0.25</f>
        <v>75000</v>
      </c>
      <c r="WMM19" s="57">
        <f t="shared" ref="WMM19:WNS19" si="1501">WML19*90%</f>
        <v>67500</v>
      </c>
      <c r="WMN19" s="57">
        <f t="shared" ref="WMN19:WNT19" si="1502">WML19*10%</f>
        <v>7500</v>
      </c>
      <c r="WMO19" s="56"/>
      <c r="WMP19" s="56"/>
      <c r="WMQ19" s="56"/>
      <c r="WMR19" s="56"/>
      <c r="WMS19" s="61">
        <v>9</v>
      </c>
      <c r="WMT19" s="63" t="s">
        <v>141</v>
      </c>
      <c r="WMU19" s="55"/>
      <c r="WMV19" s="55"/>
      <c r="WMW19" s="56"/>
      <c r="WMX19" s="56"/>
      <c r="WMY19" s="56"/>
      <c r="WMZ19" s="56"/>
      <c r="WNA19" s="56"/>
      <c r="WNB19" s="56"/>
      <c r="WNC19" s="56"/>
      <c r="WND19" s="56"/>
      <c r="WNE19" s="56"/>
      <c r="WNF19" s="56"/>
      <c r="WNG19" s="56"/>
      <c r="WNH19" s="56"/>
      <c r="WNI19" s="56"/>
      <c r="WNJ19" s="54" t="s">
        <v>247</v>
      </c>
      <c r="WNK19" s="57">
        <f t="shared" si="1497"/>
        <v>300000</v>
      </c>
      <c r="WNL19" s="58"/>
      <c r="WNM19" s="57">
        <v>300000</v>
      </c>
      <c r="WNN19" s="57">
        <f t="shared" si="1498"/>
        <v>300000</v>
      </c>
      <c r="WNO19" s="57"/>
      <c r="WNP19" s="57">
        <f t="shared" si="1499"/>
        <v>75000</v>
      </c>
      <c r="WNQ19" s="57"/>
      <c r="WNR19" s="57">
        <f t="shared" si="1500"/>
        <v>75000</v>
      </c>
      <c r="WNS19" s="57">
        <f t="shared" si="1501"/>
        <v>67500</v>
      </c>
      <c r="WNT19" s="57">
        <f t="shared" si="1502"/>
        <v>7500</v>
      </c>
      <c r="WNU19" s="56"/>
      <c r="WNV19" s="56"/>
      <c r="WNW19" s="56"/>
      <c r="WNX19" s="56"/>
      <c r="WNY19" s="61">
        <v>9</v>
      </c>
      <c r="WNZ19" s="63" t="s">
        <v>141</v>
      </c>
      <c r="WOA19" s="55"/>
      <c r="WOB19" s="55"/>
      <c r="WOC19" s="56"/>
      <c r="WOD19" s="56"/>
      <c r="WOE19" s="56"/>
      <c r="WOF19" s="56"/>
      <c r="WOG19" s="56"/>
      <c r="WOH19" s="56"/>
      <c r="WOI19" s="56"/>
      <c r="WOJ19" s="56"/>
      <c r="WOK19" s="56"/>
      <c r="WOL19" s="56"/>
      <c r="WOM19" s="56"/>
      <c r="WON19" s="56"/>
      <c r="WOO19" s="56"/>
      <c r="WOP19" s="54" t="s">
        <v>247</v>
      </c>
      <c r="WOQ19" s="57">
        <f t="shared" ref="WOQ19:WPW19" si="1503">WOS19</f>
        <v>300000</v>
      </c>
      <c r="WOR19" s="58"/>
      <c r="WOS19" s="57">
        <v>300000</v>
      </c>
      <c r="WOT19" s="57">
        <f t="shared" ref="WOT19:WPZ19" si="1504">WOS19</f>
        <v>300000</v>
      </c>
      <c r="WOU19" s="57"/>
      <c r="WOV19" s="57">
        <f t="shared" ref="WOV19:WQB19" si="1505">WOW19+WOX19</f>
        <v>75000</v>
      </c>
      <c r="WOW19" s="57"/>
      <c r="WOX19" s="57">
        <f t="shared" ref="WOX19:WQD19" si="1506">WOQ19*0.25</f>
        <v>75000</v>
      </c>
      <c r="WOY19" s="57">
        <f t="shared" ref="WOY19:WQE19" si="1507">WOX19*90%</f>
        <v>67500</v>
      </c>
      <c r="WOZ19" s="57">
        <f t="shared" ref="WOZ19:WQF19" si="1508">WOX19*10%</f>
        <v>7500</v>
      </c>
      <c r="WPA19" s="56"/>
      <c r="WPB19" s="56"/>
      <c r="WPC19" s="56"/>
      <c r="WPD19" s="56"/>
      <c r="WPE19" s="61">
        <v>9</v>
      </c>
      <c r="WPF19" s="63" t="s">
        <v>141</v>
      </c>
      <c r="WPG19" s="55"/>
      <c r="WPH19" s="55"/>
      <c r="WPI19" s="56"/>
      <c r="WPJ19" s="56"/>
      <c r="WPK19" s="56"/>
      <c r="WPL19" s="56"/>
      <c r="WPM19" s="56"/>
      <c r="WPN19" s="56"/>
      <c r="WPO19" s="56"/>
      <c r="WPP19" s="56"/>
      <c r="WPQ19" s="56"/>
      <c r="WPR19" s="56"/>
      <c r="WPS19" s="56"/>
      <c r="WPT19" s="56"/>
      <c r="WPU19" s="56"/>
      <c r="WPV19" s="54" t="s">
        <v>247</v>
      </c>
      <c r="WPW19" s="57">
        <f t="shared" si="1503"/>
        <v>300000</v>
      </c>
      <c r="WPX19" s="58"/>
      <c r="WPY19" s="57">
        <v>300000</v>
      </c>
      <c r="WPZ19" s="57">
        <f t="shared" si="1504"/>
        <v>300000</v>
      </c>
      <c r="WQA19" s="57"/>
      <c r="WQB19" s="57">
        <f t="shared" si="1505"/>
        <v>75000</v>
      </c>
      <c r="WQC19" s="57"/>
      <c r="WQD19" s="57">
        <f t="shared" si="1506"/>
        <v>75000</v>
      </c>
      <c r="WQE19" s="57">
        <f t="shared" si="1507"/>
        <v>67500</v>
      </c>
      <c r="WQF19" s="57">
        <f t="shared" si="1508"/>
        <v>7500</v>
      </c>
      <c r="WQG19" s="56"/>
      <c r="WQH19" s="56"/>
      <c r="WQI19" s="56"/>
      <c r="WQJ19" s="56"/>
      <c r="WQK19" s="61">
        <v>9</v>
      </c>
      <c r="WQL19" s="63" t="s">
        <v>141</v>
      </c>
      <c r="WQM19" s="55"/>
      <c r="WQN19" s="55"/>
      <c r="WQO19" s="56"/>
      <c r="WQP19" s="56"/>
      <c r="WQQ19" s="56"/>
      <c r="WQR19" s="56"/>
      <c r="WQS19" s="56"/>
      <c r="WQT19" s="56"/>
      <c r="WQU19" s="56"/>
      <c r="WQV19" s="56"/>
      <c r="WQW19" s="56"/>
      <c r="WQX19" s="56"/>
      <c r="WQY19" s="56"/>
      <c r="WQZ19" s="56"/>
      <c r="WRA19" s="56"/>
      <c r="WRB19" s="54" t="s">
        <v>247</v>
      </c>
      <c r="WRC19" s="57">
        <f t="shared" ref="WRC19:WSI19" si="1509">WRE19</f>
        <v>300000</v>
      </c>
      <c r="WRD19" s="58"/>
      <c r="WRE19" s="57">
        <v>300000</v>
      </c>
      <c r="WRF19" s="57">
        <f t="shared" ref="WRF19:WSL19" si="1510">WRE19</f>
        <v>300000</v>
      </c>
      <c r="WRG19" s="57"/>
      <c r="WRH19" s="57">
        <f t="shared" ref="WRH19:WSN19" si="1511">WRI19+WRJ19</f>
        <v>75000</v>
      </c>
      <c r="WRI19" s="57"/>
      <c r="WRJ19" s="57">
        <f t="shared" ref="WRJ19:WSP19" si="1512">WRC19*0.25</f>
        <v>75000</v>
      </c>
      <c r="WRK19" s="57">
        <f t="shared" ref="WRK19:WSQ19" si="1513">WRJ19*90%</f>
        <v>67500</v>
      </c>
      <c r="WRL19" s="57">
        <f t="shared" ref="WRL19:WSR19" si="1514">WRJ19*10%</f>
        <v>7500</v>
      </c>
      <c r="WRM19" s="56"/>
      <c r="WRN19" s="56"/>
      <c r="WRO19" s="56"/>
      <c r="WRP19" s="56"/>
      <c r="WRQ19" s="61">
        <v>9</v>
      </c>
      <c r="WRR19" s="63" t="s">
        <v>141</v>
      </c>
      <c r="WRS19" s="55"/>
      <c r="WRT19" s="55"/>
      <c r="WRU19" s="56"/>
      <c r="WRV19" s="56"/>
      <c r="WRW19" s="56"/>
      <c r="WRX19" s="56"/>
      <c r="WRY19" s="56"/>
      <c r="WRZ19" s="56"/>
      <c r="WSA19" s="56"/>
      <c r="WSB19" s="56"/>
      <c r="WSC19" s="56"/>
      <c r="WSD19" s="56"/>
      <c r="WSE19" s="56"/>
      <c r="WSF19" s="56"/>
      <c r="WSG19" s="56"/>
      <c r="WSH19" s="54" t="s">
        <v>247</v>
      </c>
      <c r="WSI19" s="57">
        <f t="shared" si="1509"/>
        <v>300000</v>
      </c>
      <c r="WSJ19" s="58"/>
      <c r="WSK19" s="57">
        <v>300000</v>
      </c>
      <c r="WSL19" s="57">
        <f t="shared" si="1510"/>
        <v>300000</v>
      </c>
      <c r="WSM19" s="57"/>
      <c r="WSN19" s="57">
        <f t="shared" si="1511"/>
        <v>75000</v>
      </c>
      <c r="WSO19" s="57"/>
      <c r="WSP19" s="57">
        <f t="shared" si="1512"/>
        <v>75000</v>
      </c>
      <c r="WSQ19" s="57">
        <f t="shared" si="1513"/>
        <v>67500</v>
      </c>
      <c r="WSR19" s="57">
        <f t="shared" si="1514"/>
        <v>7500</v>
      </c>
      <c r="WSS19" s="56"/>
      <c r="WST19" s="56"/>
      <c r="WSU19" s="56"/>
      <c r="WSV19" s="56"/>
      <c r="WSW19" s="61">
        <v>9</v>
      </c>
      <c r="WSX19" s="63" t="s">
        <v>141</v>
      </c>
      <c r="WSY19" s="55"/>
      <c r="WSZ19" s="55"/>
      <c r="WTA19" s="56"/>
      <c r="WTB19" s="56"/>
      <c r="WTC19" s="56"/>
      <c r="WTD19" s="56"/>
      <c r="WTE19" s="56"/>
      <c r="WTF19" s="56"/>
      <c r="WTG19" s="56"/>
      <c r="WTH19" s="56"/>
      <c r="WTI19" s="56"/>
      <c r="WTJ19" s="56"/>
      <c r="WTK19" s="56"/>
      <c r="WTL19" s="56"/>
      <c r="WTM19" s="56"/>
      <c r="WTN19" s="54" t="s">
        <v>247</v>
      </c>
      <c r="WTO19" s="57">
        <f t="shared" ref="WTO19:WUU19" si="1515">WTQ19</f>
        <v>300000</v>
      </c>
      <c r="WTP19" s="58"/>
      <c r="WTQ19" s="57">
        <v>300000</v>
      </c>
      <c r="WTR19" s="57">
        <f t="shared" ref="WTR19:WUX19" si="1516">WTQ19</f>
        <v>300000</v>
      </c>
      <c r="WTS19" s="57"/>
      <c r="WTT19" s="57">
        <f t="shared" ref="WTT19:WUZ19" si="1517">WTU19+WTV19</f>
        <v>75000</v>
      </c>
      <c r="WTU19" s="57"/>
      <c r="WTV19" s="57">
        <f t="shared" ref="WTV19:WVB19" si="1518">WTO19*0.25</f>
        <v>75000</v>
      </c>
      <c r="WTW19" s="57">
        <f t="shared" ref="WTW19:WVC19" si="1519">WTV19*90%</f>
        <v>67500</v>
      </c>
      <c r="WTX19" s="57">
        <f t="shared" ref="WTX19:WVD19" si="1520">WTV19*10%</f>
        <v>7500</v>
      </c>
      <c r="WTY19" s="56"/>
      <c r="WTZ19" s="56"/>
      <c r="WUA19" s="56"/>
      <c r="WUB19" s="56"/>
      <c r="WUC19" s="61">
        <v>9</v>
      </c>
      <c r="WUD19" s="63" t="s">
        <v>141</v>
      </c>
      <c r="WUE19" s="55"/>
      <c r="WUF19" s="55"/>
      <c r="WUG19" s="56"/>
      <c r="WUH19" s="56"/>
      <c r="WUI19" s="56"/>
      <c r="WUJ19" s="56"/>
      <c r="WUK19" s="56"/>
      <c r="WUL19" s="56"/>
      <c r="WUM19" s="56"/>
      <c r="WUN19" s="56"/>
      <c r="WUO19" s="56"/>
      <c r="WUP19" s="56"/>
      <c r="WUQ19" s="56"/>
      <c r="WUR19" s="56"/>
      <c r="WUS19" s="56"/>
      <c r="WUT19" s="54" t="s">
        <v>247</v>
      </c>
      <c r="WUU19" s="57">
        <f t="shared" si="1515"/>
        <v>300000</v>
      </c>
      <c r="WUV19" s="58"/>
      <c r="WUW19" s="57">
        <v>300000</v>
      </c>
      <c r="WUX19" s="57">
        <f t="shared" si="1516"/>
        <v>300000</v>
      </c>
      <c r="WUY19" s="57"/>
      <c r="WUZ19" s="57">
        <f t="shared" si="1517"/>
        <v>75000</v>
      </c>
      <c r="WVA19" s="57"/>
      <c r="WVB19" s="57">
        <f t="shared" si="1518"/>
        <v>75000</v>
      </c>
      <c r="WVC19" s="57">
        <f t="shared" si="1519"/>
        <v>67500</v>
      </c>
      <c r="WVD19" s="57">
        <f t="shared" si="1520"/>
        <v>7500</v>
      </c>
      <c r="WVE19" s="56"/>
      <c r="WVF19" s="56"/>
      <c r="WVG19" s="56"/>
      <c r="WVH19" s="56"/>
      <c r="WVI19" s="61">
        <v>9</v>
      </c>
      <c r="WVJ19" s="63" t="s">
        <v>141</v>
      </c>
      <c r="WVK19" s="55"/>
      <c r="WVL19" s="55"/>
      <c r="WVM19" s="56"/>
      <c r="WVN19" s="56"/>
      <c r="WVO19" s="56"/>
      <c r="WVP19" s="56"/>
      <c r="WVQ19" s="56"/>
      <c r="WVR19" s="56"/>
      <c r="WVS19" s="56"/>
      <c r="WVT19" s="56"/>
      <c r="WVU19" s="56"/>
      <c r="WVV19" s="56"/>
      <c r="WVW19" s="56"/>
      <c r="WVX19" s="56"/>
      <c r="WVY19" s="56"/>
      <c r="WVZ19" s="54" t="s">
        <v>247</v>
      </c>
      <c r="WWA19" s="57">
        <f t="shared" ref="WWA19:WXG19" si="1521">WWC19</f>
        <v>300000</v>
      </c>
      <c r="WWB19" s="58"/>
      <c r="WWC19" s="57">
        <v>300000</v>
      </c>
      <c r="WWD19" s="57">
        <f t="shared" ref="WWD19:WXJ19" si="1522">WWC19</f>
        <v>300000</v>
      </c>
      <c r="WWE19" s="57"/>
      <c r="WWF19" s="57">
        <f t="shared" ref="WWF19:WXL19" si="1523">WWG19+WWH19</f>
        <v>75000</v>
      </c>
      <c r="WWG19" s="57"/>
      <c r="WWH19" s="57">
        <f t="shared" ref="WWH19:WXN19" si="1524">WWA19*0.25</f>
        <v>75000</v>
      </c>
      <c r="WWI19" s="57">
        <f t="shared" ref="WWI19:WXO19" si="1525">WWH19*90%</f>
        <v>67500</v>
      </c>
      <c r="WWJ19" s="57">
        <f t="shared" ref="WWJ19:WXP19" si="1526">WWH19*10%</f>
        <v>7500</v>
      </c>
      <c r="WWK19" s="56"/>
      <c r="WWL19" s="56"/>
      <c r="WWM19" s="56"/>
      <c r="WWN19" s="56"/>
      <c r="WWO19" s="61">
        <v>9</v>
      </c>
      <c r="WWP19" s="63" t="s">
        <v>141</v>
      </c>
      <c r="WWQ19" s="55"/>
      <c r="WWR19" s="55"/>
      <c r="WWS19" s="56"/>
      <c r="WWT19" s="56"/>
      <c r="WWU19" s="56"/>
      <c r="WWV19" s="56"/>
      <c r="WWW19" s="56"/>
      <c r="WWX19" s="56"/>
      <c r="WWY19" s="56"/>
      <c r="WWZ19" s="56"/>
      <c r="WXA19" s="56"/>
      <c r="WXB19" s="56"/>
      <c r="WXC19" s="56"/>
      <c r="WXD19" s="56"/>
      <c r="WXE19" s="56"/>
      <c r="WXF19" s="54" t="s">
        <v>247</v>
      </c>
      <c r="WXG19" s="57">
        <f t="shared" si="1521"/>
        <v>300000</v>
      </c>
      <c r="WXH19" s="58"/>
      <c r="WXI19" s="57">
        <v>300000</v>
      </c>
      <c r="WXJ19" s="57">
        <f t="shared" si="1522"/>
        <v>300000</v>
      </c>
      <c r="WXK19" s="57"/>
      <c r="WXL19" s="57">
        <f t="shared" si="1523"/>
        <v>75000</v>
      </c>
      <c r="WXM19" s="57"/>
      <c r="WXN19" s="57">
        <f t="shared" si="1524"/>
        <v>75000</v>
      </c>
      <c r="WXO19" s="57">
        <f t="shared" si="1525"/>
        <v>67500</v>
      </c>
      <c r="WXP19" s="57">
        <f t="shared" si="1526"/>
        <v>7500</v>
      </c>
      <c r="WXQ19" s="56"/>
      <c r="WXR19" s="56"/>
      <c r="WXS19" s="56"/>
      <c r="WXT19" s="56"/>
      <c r="WXU19" s="61">
        <v>9</v>
      </c>
      <c r="WXV19" s="63" t="s">
        <v>141</v>
      </c>
      <c r="WXW19" s="55"/>
      <c r="WXX19" s="55"/>
      <c r="WXY19" s="56"/>
      <c r="WXZ19" s="56"/>
      <c r="WYA19" s="56"/>
      <c r="WYB19" s="56"/>
      <c r="WYC19" s="56"/>
      <c r="WYD19" s="56"/>
      <c r="WYE19" s="56"/>
      <c r="WYF19" s="56"/>
      <c r="WYG19" s="56"/>
      <c r="WYH19" s="56"/>
      <c r="WYI19" s="56"/>
      <c r="WYJ19" s="56"/>
      <c r="WYK19" s="56"/>
      <c r="WYL19" s="54" t="s">
        <v>247</v>
      </c>
      <c r="WYM19" s="57">
        <f t="shared" ref="WYM19:WZS19" si="1527">WYO19</f>
        <v>300000</v>
      </c>
      <c r="WYN19" s="58"/>
      <c r="WYO19" s="57">
        <v>300000</v>
      </c>
      <c r="WYP19" s="57">
        <f t="shared" ref="WYP19:WZV19" si="1528">WYO19</f>
        <v>300000</v>
      </c>
      <c r="WYQ19" s="57"/>
      <c r="WYR19" s="57">
        <f t="shared" ref="WYR19:WZX19" si="1529">WYS19+WYT19</f>
        <v>75000</v>
      </c>
      <c r="WYS19" s="57"/>
      <c r="WYT19" s="57">
        <f t="shared" ref="WYT19:WZZ19" si="1530">WYM19*0.25</f>
        <v>75000</v>
      </c>
      <c r="WYU19" s="57">
        <f t="shared" ref="WYU19:XAA19" si="1531">WYT19*90%</f>
        <v>67500</v>
      </c>
      <c r="WYV19" s="57">
        <f t="shared" ref="WYV19:XAB19" si="1532">WYT19*10%</f>
        <v>7500</v>
      </c>
      <c r="WYW19" s="56"/>
      <c r="WYX19" s="56"/>
      <c r="WYY19" s="56"/>
      <c r="WYZ19" s="56"/>
      <c r="WZA19" s="61">
        <v>9</v>
      </c>
      <c r="WZB19" s="63" t="s">
        <v>141</v>
      </c>
      <c r="WZC19" s="55"/>
      <c r="WZD19" s="55"/>
      <c r="WZE19" s="56"/>
      <c r="WZF19" s="56"/>
      <c r="WZG19" s="56"/>
      <c r="WZH19" s="56"/>
      <c r="WZI19" s="56"/>
      <c r="WZJ19" s="56"/>
      <c r="WZK19" s="56"/>
      <c r="WZL19" s="56"/>
      <c r="WZM19" s="56"/>
      <c r="WZN19" s="56"/>
      <c r="WZO19" s="56"/>
      <c r="WZP19" s="56"/>
      <c r="WZQ19" s="56"/>
      <c r="WZR19" s="54" t="s">
        <v>247</v>
      </c>
      <c r="WZS19" s="57">
        <f t="shared" si="1527"/>
        <v>300000</v>
      </c>
      <c r="WZT19" s="58"/>
      <c r="WZU19" s="57">
        <v>300000</v>
      </c>
      <c r="WZV19" s="57">
        <f t="shared" si="1528"/>
        <v>300000</v>
      </c>
      <c r="WZW19" s="57"/>
      <c r="WZX19" s="57">
        <f t="shared" si="1529"/>
        <v>75000</v>
      </c>
      <c r="WZY19" s="57"/>
      <c r="WZZ19" s="57">
        <f t="shared" si="1530"/>
        <v>75000</v>
      </c>
      <c r="XAA19" s="57">
        <f t="shared" si="1531"/>
        <v>67500</v>
      </c>
      <c r="XAB19" s="57">
        <f t="shared" si="1532"/>
        <v>7500</v>
      </c>
      <c r="XAC19" s="56"/>
      <c r="XAD19" s="56"/>
      <c r="XAE19" s="56"/>
      <c r="XAF19" s="56"/>
      <c r="XAG19" s="61">
        <v>9</v>
      </c>
      <c r="XAH19" s="63" t="s">
        <v>141</v>
      </c>
      <c r="XAI19" s="55"/>
      <c r="XAJ19" s="55"/>
      <c r="XAK19" s="56"/>
      <c r="XAL19" s="56"/>
      <c r="XAM19" s="56"/>
      <c r="XAN19" s="56"/>
      <c r="XAO19" s="56"/>
      <c r="XAP19" s="56"/>
      <c r="XAQ19" s="56"/>
      <c r="XAR19" s="56"/>
      <c r="XAS19" s="56"/>
      <c r="XAT19" s="56"/>
      <c r="XAU19" s="56"/>
      <c r="XAV19" s="56"/>
      <c r="XAW19" s="56"/>
      <c r="XAX19" s="54" t="s">
        <v>247</v>
      </c>
      <c r="XAY19" s="57">
        <f t="shared" ref="XAY19:XCE19" si="1533">XBA19</f>
        <v>300000</v>
      </c>
      <c r="XAZ19" s="58"/>
      <c r="XBA19" s="57">
        <v>300000</v>
      </c>
      <c r="XBB19" s="57">
        <f t="shared" ref="XBB19:XCH19" si="1534">XBA19</f>
        <v>300000</v>
      </c>
      <c r="XBC19" s="57"/>
      <c r="XBD19" s="57">
        <f t="shared" ref="XBD19:XCJ19" si="1535">XBE19+XBF19</f>
        <v>75000</v>
      </c>
      <c r="XBE19" s="57"/>
      <c r="XBF19" s="57">
        <f t="shared" ref="XBF19:XCL19" si="1536">XAY19*0.25</f>
        <v>75000</v>
      </c>
      <c r="XBG19" s="57">
        <f t="shared" ref="XBG19:XCM19" si="1537">XBF19*90%</f>
        <v>67500</v>
      </c>
      <c r="XBH19" s="57">
        <f t="shared" ref="XBH19:XCN19" si="1538">XBF19*10%</f>
        <v>7500</v>
      </c>
      <c r="XBI19" s="56"/>
      <c r="XBJ19" s="56"/>
      <c r="XBK19" s="56"/>
      <c r="XBL19" s="56"/>
      <c r="XBM19" s="61">
        <v>9</v>
      </c>
      <c r="XBN19" s="63" t="s">
        <v>141</v>
      </c>
      <c r="XBO19" s="55"/>
      <c r="XBP19" s="55"/>
      <c r="XBQ19" s="56"/>
      <c r="XBR19" s="56"/>
      <c r="XBS19" s="56"/>
      <c r="XBT19" s="56"/>
      <c r="XBU19" s="56"/>
      <c r="XBV19" s="56"/>
      <c r="XBW19" s="56"/>
      <c r="XBX19" s="56"/>
      <c r="XBY19" s="56"/>
      <c r="XBZ19" s="56"/>
      <c r="XCA19" s="56"/>
      <c r="XCB19" s="56"/>
      <c r="XCC19" s="56"/>
      <c r="XCD19" s="54" t="s">
        <v>247</v>
      </c>
      <c r="XCE19" s="57">
        <f t="shared" si="1533"/>
        <v>300000</v>
      </c>
      <c r="XCF19" s="58"/>
      <c r="XCG19" s="57">
        <v>300000</v>
      </c>
      <c r="XCH19" s="57">
        <f t="shared" si="1534"/>
        <v>300000</v>
      </c>
      <c r="XCI19" s="57"/>
      <c r="XCJ19" s="57">
        <f t="shared" si="1535"/>
        <v>75000</v>
      </c>
      <c r="XCK19" s="57"/>
      <c r="XCL19" s="57">
        <f t="shared" si="1536"/>
        <v>75000</v>
      </c>
      <c r="XCM19" s="57">
        <f t="shared" si="1537"/>
        <v>67500</v>
      </c>
      <c r="XCN19" s="57">
        <f t="shared" si="1538"/>
        <v>7500</v>
      </c>
      <c r="XCO19" s="56"/>
      <c r="XCP19" s="56"/>
      <c r="XCQ19" s="56"/>
      <c r="XCR19" s="56"/>
      <c r="XCS19" s="61">
        <v>9</v>
      </c>
      <c r="XCT19" s="63" t="s">
        <v>141</v>
      </c>
      <c r="XCU19" s="55"/>
      <c r="XCV19" s="55"/>
      <c r="XCW19" s="56"/>
      <c r="XCX19" s="56"/>
      <c r="XCY19" s="56"/>
      <c r="XCZ19" s="56"/>
      <c r="XDA19" s="56"/>
      <c r="XDB19" s="56"/>
      <c r="XDC19" s="56"/>
      <c r="XDD19" s="56"/>
      <c r="XDE19" s="56"/>
      <c r="XDF19" s="56"/>
      <c r="XDG19" s="56"/>
      <c r="XDH19" s="56"/>
      <c r="XDI19" s="56"/>
      <c r="XDJ19" s="54" t="s">
        <v>247</v>
      </c>
      <c r="XDK19" s="57">
        <f t="shared" ref="XDK19:XEQ19" si="1539">XDM19</f>
        <v>300000</v>
      </c>
      <c r="XDL19" s="58"/>
      <c r="XDM19" s="57">
        <v>300000</v>
      </c>
      <c r="XDN19" s="57">
        <f t="shared" ref="XDN19:XET19" si="1540">XDM19</f>
        <v>300000</v>
      </c>
      <c r="XDO19" s="57"/>
      <c r="XDP19" s="57">
        <f t="shared" ref="XDP19:XEV19" si="1541">XDQ19+XDR19</f>
        <v>75000</v>
      </c>
      <c r="XDQ19" s="57"/>
      <c r="XDR19" s="57">
        <f t="shared" ref="XDR19:XEX19" si="1542">XDK19*0.25</f>
        <v>75000</v>
      </c>
      <c r="XDS19" s="57">
        <f t="shared" ref="XDS19:XEY19" si="1543">XDR19*90%</f>
        <v>67500</v>
      </c>
      <c r="XDT19" s="57">
        <f t="shared" ref="XDT19:XEZ19" si="1544">XDR19*10%</f>
        <v>7500</v>
      </c>
      <c r="XDU19" s="56"/>
      <c r="XDV19" s="56"/>
      <c r="XDW19" s="56"/>
      <c r="XDX19" s="56"/>
      <c r="XDY19" s="61">
        <v>9</v>
      </c>
      <c r="XDZ19" s="63" t="s">
        <v>141</v>
      </c>
      <c r="XEA19" s="55"/>
      <c r="XEB19" s="55"/>
      <c r="XEC19" s="56"/>
      <c r="XED19" s="56"/>
      <c r="XEE19" s="56"/>
      <c r="XEF19" s="56"/>
      <c r="XEG19" s="56"/>
      <c r="XEH19" s="56"/>
      <c r="XEI19" s="56"/>
      <c r="XEJ19" s="56"/>
      <c r="XEK19" s="56"/>
      <c r="XEL19" s="56"/>
      <c r="XEM19" s="56"/>
      <c r="XEN19" s="56"/>
      <c r="XEO19" s="56"/>
      <c r="XEP19" s="54" t="s">
        <v>247</v>
      </c>
      <c r="XEQ19" s="57">
        <f t="shared" si="1539"/>
        <v>300000</v>
      </c>
      <c r="XER19" s="58"/>
      <c r="XES19" s="57">
        <v>300000</v>
      </c>
      <c r="XET19" s="57">
        <f t="shared" si="1540"/>
        <v>300000</v>
      </c>
      <c r="XEU19" s="57"/>
      <c r="XEV19" s="57">
        <f t="shared" si="1541"/>
        <v>75000</v>
      </c>
      <c r="XEW19" s="57"/>
      <c r="XEX19" s="57">
        <f t="shared" si="1542"/>
        <v>75000</v>
      </c>
      <c r="XEY19" s="57">
        <f t="shared" si="1543"/>
        <v>67500</v>
      </c>
      <c r="XEZ19" s="57">
        <f t="shared" si="1544"/>
        <v>7500</v>
      </c>
      <c r="XFA19" s="56"/>
      <c r="XFB19" s="56"/>
      <c r="XFC19" s="56"/>
      <c r="XFD19" s="56"/>
    </row>
    <row r="20" spans="1:16384" s="78" customFormat="1" ht="36" customHeight="1">
      <c r="A20" s="106" t="s">
        <v>10</v>
      </c>
      <c r="B20" s="90" t="s">
        <v>63</v>
      </c>
      <c r="C20" s="74"/>
      <c r="D20" s="74"/>
      <c r="E20" s="75"/>
      <c r="F20" s="75"/>
      <c r="G20" s="75"/>
      <c r="H20" s="75"/>
      <c r="I20" s="75"/>
      <c r="J20" s="75"/>
      <c r="K20" s="75"/>
      <c r="L20" s="75"/>
      <c r="M20" s="75"/>
      <c r="N20" s="75"/>
      <c r="O20" s="75"/>
      <c r="P20" s="75"/>
      <c r="Q20" s="75"/>
      <c r="R20" s="73"/>
      <c r="S20" s="76">
        <f>T20+U20</f>
        <v>50000</v>
      </c>
      <c r="T20" s="77"/>
      <c r="U20" s="76">
        <f>U21</f>
        <v>50000</v>
      </c>
      <c r="V20" s="76">
        <f>V21</f>
        <v>50000</v>
      </c>
      <c r="W20" s="76">
        <f>W21</f>
        <v>0</v>
      </c>
      <c r="X20" s="76">
        <f t="shared" ref="X20:AB20" si="1545">X21</f>
        <v>0</v>
      </c>
      <c r="Y20" s="76"/>
      <c r="Z20" s="76">
        <f t="shared" si="1545"/>
        <v>0</v>
      </c>
      <c r="AA20" s="76">
        <f t="shared" si="1545"/>
        <v>0</v>
      </c>
      <c r="AB20" s="76">
        <f t="shared" si="1545"/>
        <v>0</v>
      </c>
      <c r="AC20" s="79"/>
      <c r="AD20" s="75"/>
      <c r="AE20" s="75"/>
      <c r="AF20" s="75"/>
    </row>
    <row r="21" spans="1:16384" s="59" customFormat="1" ht="35.450000000000003" customHeight="1">
      <c r="A21" s="54">
        <v>1</v>
      </c>
      <c r="B21" s="63" t="s">
        <v>310</v>
      </c>
      <c r="C21" s="55"/>
      <c r="D21" s="55"/>
      <c r="E21" s="56"/>
      <c r="F21" s="56"/>
      <c r="G21" s="56"/>
      <c r="H21" s="56"/>
      <c r="I21" s="56"/>
      <c r="J21" s="56"/>
      <c r="K21" s="56"/>
      <c r="L21" s="56"/>
      <c r="M21" s="56"/>
      <c r="N21" s="56"/>
      <c r="O21" s="56"/>
      <c r="P21" s="56"/>
      <c r="Q21" s="56"/>
      <c r="R21" s="54" t="s">
        <v>252</v>
      </c>
      <c r="S21" s="57">
        <v>50000</v>
      </c>
      <c r="T21" s="58"/>
      <c r="U21" s="57">
        <f>S21</f>
        <v>50000</v>
      </c>
      <c r="V21" s="57">
        <f>U21</f>
        <v>50000</v>
      </c>
      <c r="W21" s="57"/>
      <c r="X21" s="57">
        <f t="shared" ref="X21:X23" si="1546">Y21+Z21</f>
        <v>0</v>
      </c>
      <c r="Y21" s="57"/>
      <c r="Z21" s="57"/>
      <c r="AA21" s="57"/>
      <c r="AB21" s="57"/>
      <c r="AC21" s="56"/>
      <c r="AD21" s="56"/>
      <c r="AE21" s="56"/>
      <c r="AF21" s="56"/>
    </row>
    <row r="22" spans="1:16384" s="78" customFormat="1" ht="25.9" customHeight="1">
      <c r="A22" s="106" t="s">
        <v>11</v>
      </c>
      <c r="B22" s="90" t="s">
        <v>7</v>
      </c>
      <c r="C22" s="74"/>
      <c r="D22" s="74"/>
      <c r="E22" s="75"/>
      <c r="F22" s="75"/>
      <c r="G22" s="75"/>
      <c r="H22" s="75"/>
      <c r="I22" s="75"/>
      <c r="J22" s="75"/>
      <c r="K22" s="75"/>
      <c r="L22" s="75"/>
      <c r="M22" s="75"/>
      <c r="N22" s="75"/>
      <c r="O22" s="75"/>
      <c r="P22" s="75"/>
      <c r="Q22" s="75"/>
      <c r="R22" s="73"/>
      <c r="S22" s="76">
        <f t="shared" ref="S22" si="1547">T22+U22</f>
        <v>100000</v>
      </c>
      <c r="T22" s="77"/>
      <c r="U22" s="76">
        <f>SUM(U23:U23)</f>
        <v>100000</v>
      </c>
      <c r="V22" s="76">
        <f>SUM(V23:V23)</f>
        <v>100000</v>
      </c>
      <c r="W22" s="76"/>
      <c r="X22" s="76">
        <f>SUM(X23:X23)</f>
        <v>0</v>
      </c>
      <c r="Y22" s="76">
        <f>SUM(Y23:Y23)</f>
        <v>0</v>
      </c>
      <c r="Z22" s="76">
        <f>SUM(Z23:Z23)</f>
        <v>0</v>
      </c>
      <c r="AA22" s="76">
        <f>SUM(AA23:AA23)</f>
        <v>0</v>
      </c>
      <c r="AB22" s="76">
        <f>SUM(AB23:AB23)</f>
        <v>0</v>
      </c>
      <c r="AC22" s="79"/>
      <c r="AD22" s="75"/>
      <c r="AE22" s="75"/>
      <c r="AF22" s="75"/>
    </row>
    <row r="23" spans="1:16384" s="53" customFormat="1" ht="26.1" customHeight="1">
      <c r="A23" s="61">
        <v>1</v>
      </c>
      <c r="B23" s="63" t="s">
        <v>454</v>
      </c>
      <c r="C23" s="55"/>
      <c r="D23" s="55"/>
      <c r="E23" s="56"/>
      <c r="F23" s="56"/>
      <c r="G23" s="56"/>
      <c r="H23" s="56"/>
      <c r="I23" s="56"/>
      <c r="J23" s="56"/>
      <c r="K23" s="56"/>
      <c r="L23" s="56"/>
      <c r="M23" s="56"/>
      <c r="N23" s="56"/>
      <c r="O23" s="56"/>
      <c r="P23" s="56"/>
      <c r="Q23" s="56"/>
      <c r="R23" s="54" t="s">
        <v>248</v>
      </c>
      <c r="S23" s="57">
        <v>100000</v>
      </c>
      <c r="T23" s="58"/>
      <c r="U23" s="57">
        <f>S23</f>
        <v>100000</v>
      </c>
      <c r="V23" s="57">
        <f>U23</f>
        <v>100000</v>
      </c>
      <c r="W23" s="57"/>
      <c r="X23" s="57">
        <f t="shared" si="1546"/>
        <v>0</v>
      </c>
      <c r="Y23" s="57"/>
      <c r="Z23" s="57"/>
      <c r="AA23" s="57"/>
      <c r="AB23" s="57"/>
      <c r="AC23" s="50"/>
      <c r="AD23" s="50"/>
      <c r="AE23" s="50"/>
      <c r="AF23" s="50"/>
    </row>
    <row r="24" spans="1:16384" s="78" customFormat="1" ht="25.9" customHeight="1">
      <c r="A24" s="73" t="s">
        <v>12</v>
      </c>
      <c r="B24" s="90" t="s">
        <v>413</v>
      </c>
      <c r="C24" s="74"/>
      <c r="D24" s="74"/>
      <c r="E24" s="75"/>
      <c r="F24" s="75"/>
      <c r="G24" s="75"/>
      <c r="H24" s="75"/>
      <c r="I24" s="75"/>
      <c r="J24" s="75"/>
      <c r="K24" s="75"/>
      <c r="L24" s="75"/>
      <c r="M24" s="75"/>
      <c r="N24" s="75"/>
      <c r="O24" s="75"/>
      <c r="P24" s="75"/>
      <c r="Q24" s="75"/>
      <c r="R24" s="73"/>
      <c r="S24" s="76">
        <f>S25</f>
        <v>150000</v>
      </c>
      <c r="T24" s="76">
        <f t="shared" ref="T24:AB24" si="1548">T25</f>
        <v>0</v>
      </c>
      <c r="U24" s="76">
        <f t="shared" si="1548"/>
        <v>150000</v>
      </c>
      <c r="V24" s="76">
        <f t="shared" si="1548"/>
        <v>142500</v>
      </c>
      <c r="W24" s="76">
        <f t="shared" si="1548"/>
        <v>7500</v>
      </c>
      <c r="X24" s="76">
        <f t="shared" si="1548"/>
        <v>75000</v>
      </c>
      <c r="Y24" s="76">
        <f t="shared" si="1548"/>
        <v>0</v>
      </c>
      <c r="Z24" s="76">
        <f t="shared" si="1548"/>
        <v>75000</v>
      </c>
      <c r="AA24" s="76">
        <f t="shared" si="1548"/>
        <v>71250</v>
      </c>
      <c r="AB24" s="76">
        <f t="shared" si="1548"/>
        <v>3750</v>
      </c>
      <c r="AC24" s="75"/>
      <c r="AD24" s="75"/>
      <c r="AE24" s="75"/>
      <c r="AF24" s="75"/>
      <c r="AP24" s="107">
        <f>V24+W24</f>
        <v>150000</v>
      </c>
      <c r="AQ24" s="107">
        <f>AB24+AA24</f>
        <v>75000</v>
      </c>
    </row>
    <row r="25" spans="1:16384" s="53" customFormat="1" ht="25.9" customHeight="1">
      <c r="A25" s="54">
        <v>1</v>
      </c>
      <c r="B25" s="63" t="s">
        <v>414</v>
      </c>
      <c r="C25" s="49"/>
      <c r="D25" s="49"/>
      <c r="E25" s="50"/>
      <c r="F25" s="50"/>
      <c r="G25" s="50"/>
      <c r="H25" s="50"/>
      <c r="I25" s="50"/>
      <c r="J25" s="50"/>
      <c r="K25" s="50"/>
      <c r="L25" s="50"/>
      <c r="M25" s="50"/>
      <c r="N25" s="50"/>
      <c r="O25" s="50"/>
      <c r="P25" s="50"/>
      <c r="Q25" s="50"/>
      <c r="R25" s="54" t="s">
        <v>453</v>
      </c>
      <c r="S25" s="57">
        <v>150000</v>
      </c>
      <c r="T25" s="58"/>
      <c r="U25" s="57">
        <f>S25</f>
        <v>150000</v>
      </c>
      <c r="V25" s="57">
        <f>U25*95%</f>
        <v>142500</v>
      </c>
      <c r="W25" s="57">
        <f>U25*5%</f>
        <v>7500</v>
      </c>
      <c r="X25" s="57">
        <f>U25*50%</f>
        <v>75000</v>
      </c>
      <c r="Y25" s="57"/>
      <c r="Z25" s="57">
        <f>X25</f>
        <v>75000</v>
      </c>
      <c r="AA25" s="57">
        <f>Z25*95%</f>
        <v>71250</v>
      </c>
      <c r="AB25" s="57">
        <f>Z25*5%</f>
        <v>3750</v>
      </c>
      <c r="AC25" s="50"/>
      <c r="AD25" s="50"/>
      <c r="AE25" s="50"/>
      <c r="AF25" s="50"/>
    </row>
  </sheetData>
  <mergeCells count="44">
    <mergeCell ref="AC5:AC7"/>
    <mergeCell ref="T6:T7"/>
    <mergeCell ref="U6:U7"/>
    <mergeCell ref="Y6:Y7"/>
    <mergeCell ref="Z6:Z7"/>
    <mergeCell ref="AA6:AA7"/>
    <mergeCell ref="W6:W7"/>
    <mergeCell ref="K6:L6"/>
    <mergeCell ref="M6:N6"/>
    <mergeCell ref="P6:P7"/>
    <mergeCell ref="Q6:Q7"/>
    <mergeCell ref="AB6:AB7"/>
    <mergeCell ref="AC4:AE4"/>
    <mergeCell ref="AF4:AF7"/>
    <mergeCell ref="I5:I7"/>
    <mergeCell ref="J5:N5"/>
    <mergeCell ref="O5:O7"/>
    <mergeCell ref="P5:Q5"/>
    <mergeCell ref="S5:S7"/>
    <mergeCell ref="T5:U5"/>
    <mergeCell ref="V5:W5"/>
    <mergeCell ref="X5:X7"/>
    <mergeCell ref="X4:AB4"/>
    <mergeCell ref="Y5:Z5"/>
    <mergeCell ref="AA5:AB5"/>
    <mergeCell ref="AD5:AD7"/>
    <mergeCell ref="AE5:AE7"/>
    <mergeCell ref="J6:J7"/>
    <mergeCell ref="A1:AF1"/>
    <mergeCell ref="A2:AF2"/>
    <mergeCell ref="AE3:AF3"/>
    <mergeCell ref="A4:A7"/>
    <mergeCell ref="B4:B7"/>
    <mergeCell ref="C4:C7"/>
    <mergeCell ref="D4:D7"/>
    <mergeCell ref="E4:E7"/>
    <mergeCell ref="F4:F7"/>
    <mergeCell ref="G4:G7"/>
    <mergeCell ref="H4:H7"/>
    <mergeCell ref="I4:N4"/>
    <mergeCell ref="O4:Q4"/>
    <mergeCell ref="R4:R7"/>
    <mergeCell ref="S4:W4"/>
    <mergeCell ref="V6:V7"/>
  </mergeCells>
  <pageMargins left="0.45" right="0.18" top="0.56000000000000005" bottom="0.43" header="0.3" footer="0.3"/>
  <pageSetup paperSize="9" orientation="landscape" verticalDpi="0" r:id="rId1"/>
  <headerFooter>
    <oddHeader>Page &amp;P</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29"/>
  <sheetViews>
    <sheetView workbookViewId="0">
      <selection sqref="A1:AP1"/>
    </sheetView>
  </sheetViews>
  <sheetFormatPr defaultColWidth="9.125" defaultRowHeight="15"/>
  <cols>
    <col min="1" max="1" width="6.125" style="6" customWidth="1"/>
    <col min="2" max="2" width="40.25" style="7" customWidth="1"/>
    <col min="3" max="4" width="9.75" style="6" customWidth="1"/>
    <col min="5" max="7" width="10.75" style="6" customWidth="1"/>
    <col min="8" max="10" width="10.25" style="6" customWidth="1"/>
    <col min="11" max="11" width="12" style="8" customWidth="1"/>
    <col min="12" max="12" width="11" style="8" customWidth="1"/>
    <col min="13" max="13" width="10.25" style="8" customWidth="1"/>
    <col min="14" max="14" width="11" style="8" customWidth="1"/>
    <col min="15" max="15" width="11" style="10" customWidth="1"/>
    <col min="16" max="16" width="11.625" style="8" customWidth="1"/>
    <col min="17" max="20" width="11" style="8" customWidth="1"/>
    <col min="21" max="21" width="11.75" style="8" customWidth="1"/>
    <col min="22" max="27" width="11" style="8" customWidth="1"/>
    <col min="28" max="28" width="9.75" style="8" customWidth="1"/>
    <col min="29" max="34" width="11" style="8" customWidth="1"/>
    <col min="35" max="35" width="9.75" style="8" customWidth="1"/>
    <col min="36" max="39" width="11" style="8" customWidth="1"/>
    <col min="40" max="42" width="15" style="11" customWidth="1"/>
    <col min="43" max="16384" width="9.125" style="11"/>
  </cols>
  <sheetData>
    <row r="1" spans="1:42" ht="28.5" customHeight="1">
      <c r="A1" s="211" t="s">
        <v>139</v>
      </c>
      <c r="B1" s="211"/>
      <c r="C1" s="211"/>
      <c r="D1" s="211"/>
      <c r="E1" s="211"/>
      <c r="F1" s="211"/>
      <c r="G1" s="211"/>
      <c r="H1" s="211"/>
      <c r="I1" s="211"/>
      <c r="J1" s="211"/>
      <c r="K1" s="211"/>
      <c r="L1" s="211"/>
      <c r="M1" s="211"/>
      <c r="N1" s="211"/>
      <c r="O1" s="211"/>
      <c r="P1" s="211"/>
      <c r="Q1" s="211"/>
      <c r="R1" s="211"/>
      <c r="S1" s="211"/>
      <c r="T1" s="211"/>
      <c r="U1" s="211"/>
      <c r="V1" s="211"/>
      <c r="W1" s="211"/>
      <c r="X1" s="211"/>
      <c r="Y1" s="211"/>
      <c r="Z1" s="211"/>
      <c r="AA1" s="211"/>
      <c r="AB1" s="211"/>
      <c r="AC1" s="211"/>
      <c r="AD1" s="211"/>
      <c r="AE1" s="211"/>
      <c r="AF1" s="211"/>
      <c r="AG1" s="211"/>
      <c r="AH1" s="211"/>
      <c r="AI1" s="211"/>
      <c r="AJ1" s="211"/>
      <c r="AK1" s="211"/>
      <c r="AL1" s="211"/>
      <c r="AM1" s="211"/>
      <c r="AN1" s="211"/>
      <c r="AO1" s="211"/>
      <c r="AP1" s="211"/>
    </row>
    <row r="2" spans="1:42" s="5" customFormat="1" ht="45" customHeight="1">
      <c r="A2" s="215" t="s">
        <v>82</v>
      </c>
      <c r="B2" s="215"/>
      <c r="C2" s="215"/>
      <c r="D2" s="215"/>
      <c r="E2" s="215"/>
      <c r="F2" s="215"/>
      <c r="G2" s="215"/>
      <c r="H2" s="215"/>
      <c r="I2" s="215"/>
      <c r="J2" s="215"/>
      <c r="K2" s="215"/>
      <c r="L2" s="215"/>
      <c r="M2" s="215"/>
      <c r="N2" s="215"/>
      <c r="O2" s="215"/>
      <c r="P2" s="215"/>
      <c r="Q2" s="215"/>
      <c r="R2" s="215"/>
      <c r="S2" s="215"/>
      <c r="T2" s="215"/>
      <c r="U2" s="215"/>
      <c r="V2" s="215"/>
      <c r="W2" s="215"/>
      <c r="X2" s="215"/>
      <c r="Y2" s="215"/>
      <c r="Z2" s="215"/>
      <c r="AA2" s="215"/>
      <c r="AB2" s="215"/>
      <c r="AC2" s="215"/>
      <c r="AD2" s="215"/>
      <c r="AE2" s="215"/>
      <c r="AF2" s="215"/>
      <c r="AG2" s="215"/>
      <c r="AH2" s="215"/>
      <c r="AI2" s="215"/>
      <c r="AJ2" s="215"/>
      <c r="AK2" s="215"/>
      <c r="AL2" s="215"/>
      <c r="AM2" s="215"/>
      <c r="AN2" s="215"/>
      <c r="AO2" s="215"/>
      <c r="AP2" s="215"/>
    </row>
    <row r="3" spans="1:42" ht="32.1" customHeight="1">
      <c r="L3" s="9"/>
      <c r="P3" s="9"/>
      <c r="Q3" s="9"/>
      <c r="R3" s="9"/>
      <c r="T3" s="9"/>
      <c r="W3" s="9"/>
      <c r="X3" s="9"/>
      <c r="Y3" s="9"/>
      <c r="AA3" s="9"/>
      <c r="AD3" s="9"/>
      <c r="AE3" s="9"/>
      <c r="AF3" s="9"/>
      <c r="AH3" s="9"/>
      <c r="AK3" s="9"/>
      <c r="AL3" s="9"/>
      <c r="AM3" s="9"/>
      <c r="AO3" s="212" t="s">
        <v>140</v>
      </c>
      <c r="AP3" s="212"/>
    </row>
    <row r="4" spans="1:42" s="6" customFormat="1" ht="39.950000000000003" customHeight="1">
      <c r="A4" s="216" t="s">
        <v>1</v>
      </c>
      <c r="B4" s="216" t="s">
        <v>83</v>
      </c>
      <c r="C4" s="216" t="s">
        <v>84</v>
      </c>
      <c r="D4" s="216" t="s">
        <v>85</v>
      </c>
      <c r="E4" s="216" t="s">
        <v>86</v>
      </c>
      <c r="F4" s="216" t="s">
        <v>87</v>
      </c>
      <c r="G4" s="216" t="s">
        <v>88</v>
      </c>
      <c r="H4" s="216" t="s">
        <v>89</v>
      </c>
      <c r="I4" s="216" t="s">
        <v>90</v>
      </c>
      <c r="J4" s="216" t="s">
        <v>91</v>
      </c>
      <c r="K4" s="213" t="s">
        <v>70</v>
      </c>
      <c r="L4" s="213"/>
      <c r="M4" s="213"/>
      <c r="N4" s="213"/>
      <c r="O4" s="213"/>
      <c r="P4" s="213"/>
      <c r="Q4" s="213"/>
      <c r="R4" s="213"/>
      <c r="S4" s="213" t="s">
        <v>92</v>
      </c>
      <c r="T4" s="213"/>
      <c r="U4" s="213"/>
      <c r="V4" s="213"/>
      <c r="W4" s="213"/>
      <c r="X4" s="213"/>
      <c r="Y4" s="213"/>
      <c r="Z4" s="213" t="s">
        <v>93</v>
      </c>
      <c r="AA4" s="213"/>
      <c r="AB4" s="213"/>
      <c r="AC4" s="213"/>
      <c r="AD4" s="213"/>
      <c r="AE4" s="213"/>
      <c r="AF4" s="213"/>
      <c r="AG4" s="213" t="s">
        <v>94</v>
      </c>
      <c r="AH4" s="213"/>
      <c r="AI4" s="213"/>
      <c r="AJ4" s="213"/>
      <c r="AK4" s="213"/>
      <c r="AL4" s="213"/>
      <c r="AM4" s="213"/>
      <c r="AN4" s="214" t="s">
        <v>75</v>
      </c>
      <c r="AO4" s="214"/>
      <c r="AP4" s="214"/>
    </row>
    <row r="5" spans="1:42" s="6" customFormat="1" ht="32.1" customHeight="1">
      <c r="A5" s="216"/>
      <c r="B5" s="216"/>
      <c r="C5" s="216"/>
      <c r="D5" s="216"/>
      <c r="E5" s="216"/>
      <c r="F5" s="216"/>
      <c r="G5" s="216"/>
      <c r="H5" s="216"/>
      <c r="I5" s="216"/>
      <c r="J5" s="216"/>
      <c r="K5" s="213" t="s">
        <v>23</v>
      </c>
      <c r="L5" s="213" t="s">
        <v>95</v>
      </c>
      <c r="M5" s="213"/>
      <c r="N5" s="213"/>
      <c r="O5" s="213" t="s">
        <v>96</v>
      </c>
      <c r="P5" s="213"/>
      <c r="Q5" s="213"/>
      <c r="R5" s="213"/>
      <c r="S5" s="213" t="s">
        <v>23</v>
      </c>
      <c r="T5" s="213" t="s">
        <v>95</v>
      </c>
      <c r="U5" s="213"/>
      <c r="V5" s="213"/>
      <c r="W5" s="213" t="s">
        <v>96</v>
      </c>
      <c r="X5" s="213"/>
      <c r="Y5" s="213"/>
      <c r="Z5" s="213" t="s">
        <v>23</v>
      </c>
      <c r="AA5" s="213" t="s">
        <v>95</v>
      </c>
      <c r="AB5" s="213"/>
      <c r="AC5" s="213"/>
      <c r="AD5" s="213" t="s">
        <v>96</v>
      </c>
      <c r="AE5" s="213"/>
      <c r="AF5" s="213"/>
      <c r="AG5" s="213" t="s">
        <v>23</v>
      </c>
      <c r="AH5" s="213" t="s">
        <v>95</v>
      </c>
      <c r="AI5" s="213"/>
      <c r="AJ5" s="213"/>
      <c r="AK5" s="213" t="s">
        <v>96</v>
      </c>
      <c r="AL5" s="213"/>
      <c r="AM5" s="213"/>
      <c r="AN5" s="214" t="s">
        <v>46</v>
      </c>
      <c r="AO5" s="214" t="s">
        <v>76</v>
      </c>
      <c r="AP5" s="214" t="s">
        <v>41</v>
      </c>
    </row>
    <row r="6" spans="1:42" s="6" customFormat="1" ht="32.1" customHeight="1">
      <c r="A6" s="216"/>
      <c r="B6" s="216"/>
      <c r="C6" s="216"/>
      <c r="D6" s="216"/>
      <c r="E6" s="216"/>
      <c r="F6" s="216"/>
      <c r="G6" s="216"/>
      <c r="H6" s="216"/>
      <c r="I6" s="216"/>
      <c r="J6" s="216"/>
      <c r="K6" s="213"/>
      <c r="L6" s="213" t="s">
        <v>23</v>
      </c>
      <c r="M6" s="213" t="s">
        <v>97</v>
      </c>
      <c r="N6" s="213"/>
      <c r="O6" s="213" t="s">
        <v>98</v>
      </c>
      <c r="P6" s="213" t="s">
        <v>23</v>
      </c>
      <c r="Q6" s="213" t="s">
        <v>97</v>
      </c>
      <c r="R6" s="213"/>
      <c r="S6" s="213"/>
      <c r="T6" s="213" t="s">
        <v>23</v>
      </c>
      <c r="U6" s="213" t="s">
        <v>97</v>
      </c>
      <c r="V6" s="213"/>
      <c r="W6" s="213" t="s">
        <v>23</v>
      </c>
      <c r="X6" s="213" t="s">
        <v>97</v>
      </c>
      <c r="Y6" s="213"/>
      <c r="Z6" s="213"/>
      <c r="AA6" s="213" t="s">
        <v>23</v>
      </c>
      <c r="AB6" s="213" t="s">
        <v>97</v>
      </c>
      <c r="AC6" s="213"/>
      <c r="AD6" s="213" t="s">
        <v>23</v>
      </c>
      <c r="AE6" s="213" t="s">
        <v>97</v>
      </c>
      <c r="AF6" s="213"/>
      <c r="AG6" s="213"/>
      <c r="AH6" s="213" t="s">
        <v>23</v>
      </c>
      <c r="AI6" s="213" t="s">
        <v>97</v>
      </c>
      <c r="AJ6" s="213"/>
      <c r="AK6" s="213" t="s">
        <v>23</v>
      </c>
      <c r="AL6" s="213" t="s">
        <v>97</v>
      </c>
      <c r="AM6" s="213"/>
      <c r="AN6" s="214"/>
      <c r="AO6" s="214"/>
      <c r="AP6" s="214"/>
    </row>
    <row r="7" spans="1:42" s="6" customFormat="1" ht="28.5">
      <c r="A7" s="216"/>
      <c r="B7" s="216"/>
      <c r="C7" s="216"/>
      <c r="D7" s="216"/>
      <c r="E7" s="216"/>
      <c r="F7" s="216"/>
      <c r="G7" s="216"/>
      <c r="H7" s="216"/>
      <c r="I7" s="216"/>
      <c r="J7" s="216"/>
      <c r="K7" s="213"/>
      <c r="L7" s="213"/>
      <c r="M7" s="12" t="s">
        <v>25</v>
      </c>
      <c r="N7" s="12" t="s">
        <v>79</v>
      </c>
      <c r="O7" s="213"/>
      <c r="P7" s="213"/>
      <c r="Q7" s="12" t="s">
        <v>99</v>
      </c>
      <c r="R7" s="12" t="s">
        <v>100</v>
      </c>
      <c r="S7" s="213"/>
      <c r="T7" s="213"/>
      <c r="U7" s="12" t="s">
        <v>25</v>
      </c>
      <c r="V7" s="12" t="s">
        <v>79</v>
      </c>
      <c r="W7" s="213"/>
      <c r="X7" s="12" t="s">
        <v>99</v>
      </c>
      <c r="Y7" s="12" t="s">
        <v>100</v>
      </c>
      <c r="Z7" s="213"/>
      <c r="AA7" s="213"/>
      <c r="AB7" s="12" t="s">
        <v>25</v>
      </c>
      <c r="AC7" s="12" t="s">
        <v>101</v>
      </c>
      <c r="AD7" s="213"/>
      <c r="AE7" s="12" t="s">
        <v>99</v>
      </c>
      <c r="AF7" s="12" t="s">
        <v>100</v>
      </c>
      <c r="AG7" s="213"/>
      <c r="AH7" s="213"/>
      <c r="AI7" s="12" t="s">
        <v>25</v>
      </c>
      <c r="AJ7" s="12" t="s">
        <v>101</v>
      </c>
      <c r="AK7" s="213"/>
      <c r="AL7" s="12" t="s">
        <v>99</v>
      </c>
      <c r="AM7" s="12" t="s">
        <v>100</v>
      </c>
      <c r="AN7" s="214"/>
      <c r="AO7" s="214"/>
      <c r="AP7" s="214"/>
    </row>
    <row r="8" spans="1:42" ht="32.1" customHeight="1">
      <c r="A8" s="13"/>
      <c r="B8" s="14" t="s">
        <v>102</v>
      </c>
      <c r="C8" s="15"/>
      <c r="D8" s="15"/>
      <c r="E8" s="15"/>
      <c r="F8" s="15"/>
      <c r="G8" s="15"/>
      <c r="H8" s="15"/>
      <c r="I8" s="15"/>
      <c r="J8" s="15"/>
      <c r="K8" s="16">
        <f>+K12</f>
        <v>5381010.3849999998</v>
      </c>
      <c r="L8" s="16">
        <f t="shared" ref="L8:AM8" si="0">+L12</f>
        <v>1444697.16</v>
      </c>
      <c r="M8" s="16">
        <f t="shared" si="0"/>
        <v>90284.478000000003</v>
      </c>
      <c r="N8" s="16">
        <f t="shared" si="0"/>
        <v>1707062.682</v>
      </c>
      <c r="O8" s="16">
        <f t="shared" si="0"/>
        <v>0</v>
      </c>
      <c r="P8" s="16">
        <f t="shared" si="0"/>
        <v>3936313.2249999996</v>
      </c>
      <c r="Q8" s="16">
        <f t="shared" si="0"/>
        <v>1701540.665</v>
      </c>
      <c r="R8" s="16">
        <f t="shared" si="0"/>
        <v>2234772.56</v>
      </c>
      <c r="S8" s="16">
        <f t="shared" si="0"/>
        <v>0</v>
      </c>
      <c r="T8" s="16">
        <f t="shared" si="0"/>
        <v>0</v>
      </c>
      <c r="U8" s="16">
        <f t="shared" si="0"/>
        <v>0</v>
      </c>
      <c r="V8" s="16">
        <f t="shared" si="0"/>
        <v>0</v>
      </c>
      <c r="W8" s="16">
        <f t="shared" si="0"/>
        <v>0</v>
      </c>
      <c r="X8" s="16">
        <f t="shared" si="0"/>
        <v>0</v>
      </c>
      <c r="Y8" s="16">
        <f t="shared" si="0"/>
        <v>0</v>
      </c>
      <c r="Z8" s="16">
        <f t="shared" si="0"/>
        <v>0</v>
      </c>
      <c r="AA8" s="16">
        <f t="shared" si="0"/>
        <v>0</v>
      </c>
      <c r="AB8" s="16">
        <f t="shared" si="0"/>
        <v>0</v>
      </c>
      <c r="AC8" s="16">
        <f t="shared" si="0"/>
        <v>0</v>
      </c>
      <c r="AD8" s="16">
        <f t="shared" si="0"/>
        <v>0</v>
      </c>
      <c r="AE8" s="16">
        <f t="shared" si="0"/>
        <v>0</v>
      </c>
      <c r="AF8" s="16">
        <f t="shared" si="0"/>
        <v>0</v>
      </c>
      <c r="AG8" s="16">
        <f t="shared" si="0"/>
        <v>0</v>
      </c>
      <c r="AH8" s="16">
        <f t="shared" si="0"/>
        <v>0</v>
      </c>
      <c r="AI8" s="16">
        <f t="shared" si="0"/>
        <v>0</v>
      </c>
      <c r="AJ8" s="16">
        <f t="shared" si="0"/>
        <v>0</v>
      </c>
      <c r="AK8" s="16">
        <f t="shared" si="0"/>
        <v>0</v>
      </c>
      <c r="AL8" s="16">
        <f t="shared" si="0"/>
        <v>0</v>
      </c>
      <c r="AM8" s="16">
        <f t="shared" si="0"/>
        <v>0</v>
      </c>
      <c r="AN8" s="17"/>
      <c r="AO8" s="17"/>
      <c r="AP8" s="17"/>
    </row>
    <row r="9" spans="1:42" s="5" customFormat="1" ht="30" customHeight="1">
      <c r="A9" s="13" t="s">
        <v>5</v>
      </c>
      <c r="B9" s="18" t="s">
        <v>103</v>
      </c>
      <c r="C9" s="15"/>
      <c r="D9" s="15"/>
      <c r="E9" s="15"/>
      <c r="F9" s="15"/>
      <c r="G9" s="15"/>
      <c r="H9" s="19"/>
      <c r="I9" s="19"/>
      <c r="J9" s="19"/>
      <c r="K9" s="16">
        <f t="shared" ref="K9:AM9" si="1">+SUM(K11:K11)</f>
        <v>25373</v>
      </c>
      <c r="L9" s="16">
        <f t="shared" si="1"/>
        <v>25373</v>
      </c>
      <c r="M9" s="16">
        <f t="shared" si="1"/>
        <v>0</v>
      </c>
      <c r="N9" s="16">
        <f t="shared" si="1"/>
        <v>25373</v>
      </c>
      <c r="O9" s="16">
        <f t="shared" si="1"/>
        <v>0</v>
      </c>
      <c r="P9" s="16">
        <f t="shared" si="1"/>
        <v>0</v>
      </c>
      <c r="Q9" s="16">
        <f t="shared" si="1"/>
        <v>0</v>
      </c>
      <c r="R9" s="16">
        <f t="shared" si="1"/>
        <v>0</v>
      </c>
      <c r="S9" s="16">
        <f t="shared" si="1"/>
        <v>0</v>
      </c>
      <c r="T9" s="16">
        <f t="shared" si="1"/>
        <v>0</v>
      </c>
      <c r="U9" s="16">
        <f t="shared" si="1"/>
        <v>0</v>
      </c>
      <c r="V9" s="16">
        <f t="shared" si="1"/>
        <v>0</v>
      </c>
      <c r="W9" s="16">
        <f t="shared" si="1"/>
        <v>0</v>
      </c>
      <c r="X9" s="16">
        <f t="shared" si="1"/>
        <v>0</v>
      </c>
      <c r="Y9" s="16">
        <f t="shared" si="1"/>
        <v>0</v>
      </c>
      <c r="Z9" s="16">
        <f t="shared" si="1"/>
        <v>0</v>
      </c>
      <c r="AA9" s="16">
        <f t="shared" si="1"/>
        <v>0</v>
      </c>
      <c r="AB9" s="16">
        <f t="shared" si="1"/>
        <v>0</v>
      </c>
      <c r="AC9" s="16">
        <f t="shared" si="1"/>
        <v>0</v>
      </c>
      <c r="AD9" s="16">
        <f t="shared" si="1"/>
        <v>0</v>
      </c>
      <c r="AE9" s="16">
        <f t="shared" si="1"/>
        <v>0</v>
      </c>
      <c r="AF9" s="16">
        <f t="shared" si="1"/>
        <v>0</v>
      </c>
      <c r="AG9" s="16">
        <f t="shared" si="1"/>
        <v>0</v>
      </c>
      <c r="AH9" s="16">
        <f t="shared" si="1"/>
        <v>0</v>
      </c>
      <c r="AI9" s="16">
        <f t="shared" si="1"/>
        <v>0</v>
      </c>
      <c r="AJ9" s="16">
        <f t="shared" si="1"/>
        <v>0</v>
      </c>
      <c r="AK9" s="16">
        <f t="shared" si="1"/>
        <v>0</v>
      </c>
      <c r="AL9" s="16">
        <f t="shared" si="1"/>
        <v>0</v>
      </c>
      <c r="AM9" s="16">
        <f t="shared" si="1"/>
        <v>0</v>
      </c>
      <c r="AN9" s="20"/>
      <c r="AO9" s="20"/>
      <c r="AP9" s="20"/>
    </row>
    <row r="10" spans="1:42" s="5" customFormat="1" ht="28.5">
      <c r="A10" s="13" t="s">
        <v>42</v>
      </c>
      <c r="B10" s="1" t="s">
        <v>43</v>
      </c>
      <c r="C10" s="19"/>
      <c r="D10" s="19"/>
      <c r="E10" s="19"/>
      <c r="F10" s="19"/>
      <c r="G10" s="19"/>
      <c r="H10" s="19"/>
      <c r="I10" s="19"/>
      <c r="J10" s="19"/>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20"/>
      <c r="AO10" s="20"/>
      <c r="AP10" s="20"/>
    </row>
    <row r="11" spans="1:42" ht="30">
      <c r="A11" s="21">
        <v>1</v>
      </c>
      <c r="B11" s="22" t="s">
        <v>104</v>
      </c>
      <c r="C11" s="23">
        <v>8093927</v>
      </c>
      <c r="D11" s="23"/>
      <c r="E11" s="23"/>
      <c r="F11" s="23"/>
      <c r="G11" s="23"/>
      <c r="H11" s="23" t="s">
        <v>105</v>
      </c>
      <c r="I11" s="23" t="s">
        <v>106</v>
      </c>
      <c r="J11" s="23"/>
      <c r="K11" s="24">
        <f>+L11+P11</f>
        <v>25373</v>
      </c>
      <c r="L11" s="24">
        <f>+SUM(M11:N11)</f>
        <v>25373</v>
      </c>
      <c r="M11" s="24"/>
      <c r="N11" s="24">
        <v>25373</v>
      </c>
      <c r="O11" s="25" t="s">
        <v>107</v>
      </c>
      <c r="P11" s="24">
        <f>+SUM(Q11:R11)</f>
        <v>0</v>
      </c>
      <c r="Q11" s="24"/>
      <c r="R11" s="24"/>
      <c r="S11" s="24">
        <f>+T11+W11</f>
        <v>0</v>
      </c>
      <c r="T11" s="24">
        <f>+SUM(U11:V11)</f>
        <v>0</v>
      </c>
      <c r="U11" s="24"/>
      <c r="V11" s="24"/>
      <c r="W11" s="24">
        <f>+SUM(X11:Y11)</f>
        <v>0</v>
      </c>
      <c r="X11" s="24"/>
      <c r="Y11" s="24"/>
      <c r="Z11" s="24">
        <f>+AA11+AD11</f>
        <v>0</v>
      </c>
      <c r="AA11" s="24">
        <f>+SUM(AB11:AC11)</f>
        <v>0</v>
      </c>
      <c r="AB11" s="24"/>
      <c r="AC11" s="24"/>
      <c r="AD11" s="24">
        <f>+SUM(AE11:AF11)</f>
        <v>0</v>
      </c>
      <c r="AE11" s="24"/>
      <c r="AF11" s="24"/>
      <c r="AG11" s="24">
        <f>+AH11+AK11</f>
        <v>0</v>
      </c>
      <c r="AH11" s="24">
        <f>+SUM(AI11:AJ11)</f>
        <v>0</v>
      </c>
      <c r="AI11" s="24"/>
      <c r="AJ11" s="24"/>
      <c r="AK11" s="24">
        <f>+SUM(AL11:AM11)</f>
        <v>0</v>
      </c>
      <c r="AL11" s="24"/>
      <c r="AM11" s="24"/>
      <c r="AN11" s="17"/>
      <c r="AO11" s="17"/>
      <c r="AP11" s="17"/>
    </row>
    <row r="12" spans="1:42" s="5" customFormat="1" ht="32.1" customHeight="1">
      <c r="A12" s="13" t="s">
        <v>9</v>
      </c>
      <c r="B12" s="18" t="s">
        <v>6</v>
      </c>
      <c r="C12" s="15"/>
      <c r="D12" s="15"/>
      <c r="E12" s="15"/>
      <c r="F12" s="15"/>
      <c r="G12" s="15"/>
      <c r="H12" s="19"/>
      <c r="I12" s="19"/>
      <c r="J12" s="19"/>
      <c r="K12" s="16">
        <f>+K13+K20</f>
        <v>5381010.3849999998</v>
      </c>
      <c r="L12" s="16">
        <f t="shared" ref="L12:AM12" si="2">+L13+L20</f>
        <v>1444697.16</v>
      </c>
      <c r="M12" s="16">
        <f t="shared" si="2"/>
        <v>90284.478000000003</v>
      </c>
      <c r="N12" s="16">
        <f t="shared" si="2"/>
        <v>1707062.682</v>
      </c>
      <c r="O12" s="16">
        <f t="shared" si="2"/>
        <v>0</v>
      </c>
      <c r="P12" s="16">
        <f t="shared" si="2"/>
        <v>3936313.2249999996</v>
      </c>
      <c r="Q12" s="16">
        <f t="shared" si="2"/>
        <v>1701540.665</v>
      </c>
      <c r="R12" s="16">
        <f t="shared" si="2"/>
        <v>2234772.56</v>
      </c>
      <c r="S12" s="16">
        <f t="shared" si="2"/>
        <v>0</v>
      </c>
      <c r="T12" s="16">
        <f t="shared" si="2"/>
        <v>0</v>
      </c>
      <c r="U12" s="16">
        <f t="shared" si="2"/>
        <v>0</v>
      </c>
      <c r="V12" s="16">
        <f t="shared" si="2"/>
        <v>0</v>
      </c>
      <c r="W12" s="16">
        <f t="shared" si="2"/>
        <v>0</v>
      </c>
      <c r="X12" s="16">
        <f t="shared" si="2"/>
        <v>0</v>
      </c>
      <c r="Y12" s="16">
        <f t="shared" si="2"/>
        <v>0</v>
      </c>
      <c r="Z12" s="16">
        <f t="shared" si="2"/>
        <v>0</v>
      </c>
      <c r="AA12" s="16">
        <f t="shared" si="2"/>
        <v>0</v>
      </c>
      <c r="AB12" s="16">
        <f t="shared" si="2"/>
        <v>0</v>
      </c>
      <c r="AC12" s="16">
        <f t="shared" si="2"/>
        <v>0</v>
      </c>
      <c r="AD12" s="16">
        <f t="shared" si="2"/>
        <v>0</v>
      </c>
      <c r="AE12" s="16">
        <f t="shared" si="2"/>
        <v>0</v>
      </c>
      <c r="AF12" s="16">
        <f t="shared" si="2"/>
        <v>0</v>
      </c>
      <c r="AG12" s="16">
        <f t="shared" si="2"/>
        <v>0</v>
      </c>
      <c r="AH12" s="16">
        <f t="shared" si="2"/>
        <v>0</v>
      </c>
      <c r="AI12" s="16">
        <f t="shared" si="2"/>
        <v>0</v>
      </c>
      <c r="AJ12" s="16">
        <f t="shared" si="2"/>
        <v>0</v>
      </c>
      <c r="AK12" s="16">
        <f t="shared" si="2"/>
        <v>0</v>
      </c>
      <c r="AL12" s="16">
        <f t="shared" si="2"/>
        <v>0</v>
      </c>
      <c r="AM12" s="16">
        <f t="shared" si="2"/>
        <v>0</v>
      </c>
      <c r="AN12" s="20"/>
      <c r="AO12" s="20"/>
      <c r="AP12" s="20"/>
    </row>
    <row r="13" spans="1:42" s="5" customFormat="1" ht="28.5">
      <c r="A13" s="13" t="s">
        <v>108</v>
      </c>
      <c r="B13" s="26" t="s">
        <v>109</v>
      </c>
      <c r="C13" s="15"/>
      <c r="D13" s="15"/>
      <c r="E13" s="15"/>
      <c r="F13" s="15"/>
      <c r="G13" s="15"/>
      <c r="H13" s="19"/>
      <c r="I13" s="19"/>
      <c r="J13" s="19"/>
      <c r="K13" s="16">
        <f t="shared" ref="K13:AM13" si="3">+SUM(K15:K16)</f>
        <v>1890237.8289999999</v>
      </c>
      <c r="L13" s="16">
        <f t="shared" si="3"/>
        <v>359325</v>
      </c>
      <c r="M13" s="16">
        <f t="shared" si="3"/>
        <v>0</v>
      </c>
      <c r="N13" s="16">
        <f t="shared" si="3"/>
        <v>359325</v>
      </c>
      <c r="O13" s="16">
        <f t="shared" si="3"/>
        <v>0</v>
      </c>
      <c r="P13" s="16">
        <f t="shared" si="3"/>
        <v>1530912.8289999999</v>
      </c>
      <c r="Q13" s="16">
        <f t="shared" si="3"/>
        <v>669659.32900000003</v>
      </c>
      <c r="R13" s="16">
        <f t="shared" si="3"/>
        <v>861253.5</v>
      </c>
      <c r="S13" s="16">
        <f t="shared" si="3"/>
        <v>0</v>
      </c>
      <c r="T13" s="16">
        <f t="shared" si="3"/>
        <v>0</v>
      </c>
      <c r="U13" s="16">
        <f t="shared" si="3"/>
        <v>0</v>
      </c>
      <c r="V13" s="16">
        <f t="shared" si="3"/>
        <v>0</v>
      </c>
      <c r="W13" s="16">
        <f t="shared" si="3"/>
        <v>0</v>
      </c>
      <c r="X13" s="16">
        <f t="shared" si="3"/>
        <v>0</v>
      </c>
      <c r="Y13" s="16">
        <f t="shared" si="3"/>
        <v>0</v>
      </c>
      <c r="Z13" s="16">
        <f t="shared" si="3"/>
        <v>0</v>
      </c>
      <c r="AA13" s="16">
        <f t="shared" si="3"/>
        <v>0</v>
      </c>
      <c r="AB13" s="16">
        <f t="shared" si="3"/>
        <v>0</v>
      </c>
      <c r="AC13" s="16">
        <f t="shared" si="3"/>
        <v>0</v>
      </c>
      <c r="AD13" s="16">
        <f t="shared" si="3"/>
        <v>0</v>
      </c>
      <c r="AE13" s="16">
        <f t="shared" si="3"/>
        <v>0</v>
      </c>
      <c r="AF13" s="16">
        <f t="shared" si="3"/>
        <v>0</v>
      </c>
      <c r="AG13" s="16">
        <f t="shared" si="3"/>
        <v>0</v>
      </c>
      <c r="AH13" s="16">
        <f t="shared" si="3"/>
        <v>0</v>
      </c>
      <c r="AI13" s="16">
        <f t="shared" si="3"/>
        <v>0</v>
      </c>
      <c r="AJ13" s="16">
        <f t="shared" si="3"/>
        <v>0</v>
      </c>
      <c r="AK13" s="16">
        <f t="shared" si="3"/>
        <v>0</v>
      </c>
      <c r="AL13" s="16">
        <f t="shared" si="3"/>
        <v>0</v>
      </c>
      <c r="AM13" s="16">
        <f t="shared" si="3"/>
        <v>0</v>
      </c>
      <c r="AN13" s="20"/>
      <c r="AO13" s="20"/>
      <c r="AP13" s="20"/>
    </row>
    <row r="14" spans="1:42" s="5" customFormat="1" ht="28.5">
      <c r="A14" s="13" t="s">
        <v>42</v>
      </c>
      <c r="B14" s="1" t="s">
        <v>43</v>
      </c>
      <c r="C14" s="19"/>
      <c r="D14" s="19"/>
      <c r="E14" s="19"/>
      <c r="F14" s="19"/>
      <c r="G14" s="19"/>
      <c r="H14" s="19"/>
      <c r="I14" s="19"/>
      <c r="J14" s="19"/>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20"/>
      <c r="AO14" s="20"/>
      <c r="AP14" s="20"/>
    </row>
    <row r="15" spans="1:42" ht="30">
      <c r="A15" s="27">
        <v>1</v>
      </c>
      <c r="B15" s="28" t="s">
        <v>110</v>
      </c>
      <c r="C15" s="23">
        <v>7799320</v>
      </c>
      <c r="D15" s="23" t="s">
        <v>111</v>
      </c>
      <c r="E15" s="29" t="s">
        <v>112</v>
      </c>
      <c r="F15" s="29" t="s">
        <v>113</v>
      </c>
      <c r="G15" s="23"/>
      <c r="H15" s="23" t="s">
        <v>114</v>
      </c>
      <c r="I15" s="23" t="s">
        <v>115</v>
      </c>
      <c r="J15" s="23"/>
      <c r="K15" s="24">
        <f>+L15+P15</f>
        <v>982238.82900000003</v>
      </c>
      <c r="L15" s="24">
        <f t="shared" ref="L15:L16" si="4">+SUM(M15:N15)</f>
        <v>127909</v>
      </c>
      <c r="M15" s="24"/>
      <c r="N15" s="24">
        <v>127909</v>
      </c>
      <c r="O15" s="25" t="s">
        <v>116</v>
      </c>
      <c r="P15" s="24">
        <f t="shared" ref="P15" si="5">+SUM(Q15:R15)</f>
        <v>854329.82900000003</v>
      </c>
      <c r="Q15" s="24">
        <v>450457.32900000003</v>
      </c>
      <c r="R15" s="24">
        <v>403872.5</v>
      </c>
      <c r="S15" s="24">
        <f>+T15+W15</f>
        <v>0</v>
      </c>
      <c r="T15" s="24">
        <f t="shared" ref="T15:T16" si="6">+SUM(U15:V15)</f>
        <v>0</v>
      </c>
      <c r="U15" s="24"/>
      <c r="V15" s="24"/>
      <c r="W15" s="24">
        <f t="shared" ref="W15:W16" si="7">+SUM(X15:Y15)</f>
        <v>0</v>
      </c>
      <c r="X15" s="24"/>
      <c r="Y15" s="24"/>
      <c r="Z15" s="24">
        <f t="shared" ref="Z15:Z16" si="8">+AA15+AD15</f>
        <v>0</v>
      </c>
      <c r="AA15" s="24">
        <f t="shared" ref="AA15:AA16" si="9">+SUM(AB15:AC15)</f>
        <v>0</v>
      </c>
      <c r="AB15" s="24"/>
      <c r="AC15" s="24"/>
      <c r="AD15" s="24">
        <f t="shared" ref="AD15:AD16" si="10">+SUM(AE15:AF15)</f>
        <v>0</v>
      </c>
      <c r="AE15" s="24"/>
      <c r="AF15" s="24"/>
      <c r="AG15" s="24">
        <f t="shared" ref="AG15:AG16" si="11">+AH15+AK15</f>
        <v>0</v>
      </c>
      <c r="AH15" s="24">
        <f t="shared" ref="AH15:AH16" si="12">+SUM(AI15:AJ15)</f>
        <v>0</v>
      </c>
      <c r="AI15" s="24"/>
      <c r="AJ15" s="24"/>
      <c r="AK15" s="24">
        <f t="shared" ref="AK15:AK16" si="13">+SUM(AL15:AM15)</f>
        <v>0</v>
      </c>
      <c r="AL15" s="24"/>
      <c r="AM15" s="24"/>
      <c r="AN15" s="17"/>
      <c r="AO15" s="17"/>
      <c r="AP15" s="17"/>
    </row>
    <row r="16" spans="1:42" ht="90">
      <c r="A16" s="27">
        <f>+A15+1</f>
        <v>2</v>
      </c>
      <c r="B16" s="22" t="s">
        <v>117</v>
      </c>
      <c r="C16" s="23">
        <v>7886503</v>
      </c>
      <c r="D16" s="23" t="s">
        <v>118</v>
      </c>
      <c r="E16" s="30" t="s">
        <v>119</v>
      </c>
      <c r="F16" s="30" t="s">
        <v>120</v>
      </c>
      <c r="G16" s="23"/>
      <c r="H16" s="23" t="s">
        <v>121</v>
      </c>
      <c r="I16" s="23" t="s">
        <v>122</v>
      </c>
      <c r="J16" s="23" t="s">
        <v>123</v>
      </c>
      <c r="K16" s="24">
        <f>+L16+P16</f>
        <v>907999</v>
      </c>
      <c r="L16" s="24">
        <f t="shared" si="4"/>
        <v>231416</v>
      </c>
      <c r="M16" s="24"/>
      <c r="N16" s="24">
        <v>231416</v>
      </c>
      <c r="O16" s="25" t="s">
        <v>124</v>
      </c>
      <c r="P16" s="31">
        <f t="shared" ref="P16" si="14">Q16+R16</f>
        <v>676583</v>
      </c>
      <c r="Q16" s="24">
        <v>219202</v>
      </c>
      <c r="R16" s="24">
        <v>457381</v>
      </c>
      <c r="S16" s="24">
        <f>+T16+W16</f>
        <v>0</v>
      </c>
      <c r="T16" s="24">
        <f t="shared" si="6"/>
        <v>0</v>
      </c>
      <c r="U16" s="24"/>
      <c r="V16" s="24"/>
      <c r="W16" s="24">
        <f t="shared" si="7"/>
        <v>0</v>
      </c>
      <c r="X16" s="24"/>
      <c r="Y16" s="24"/>
      <c r="Z16" s="24">
        <f t="shared" si="8"/>
        <v>0</v>
      </c>
      <c r="AA16" s="24">
        <f t="shared" si="9"/>
        <v>0</v>
      </c>
      <c r="AB16" s="24"/>
      <c r="AC16" s="24"/>
      <c r="AD16" s="24">
        <f t="shared" si="10"/>
        <v>0</v>
      </c>
      <c r="AE16" s="24"/>
      <c r="AF16" s="24"/>
      <c r="AG16" s="24">
        <f t="shared" si="11"/>
        <v>0</v>
      </c>
      <c r="AH16" s="24">
        <f t="shared" si="12"/>
        <v>0</v>
      </c>
      <c r="AI16" s="24"/>
      <c r="AJ16" s="24"/>
      <c r="AK16" s="24">
        <f t="shared" si="13"/>
        <v>0</v>
      </c>
      <c r="AL16" s="24"/>
      <c r="AM16" s="24"/>
      <c r="AN16" s="17"/>
      <c r="AO16" s="17"/>
      <c r="AP16" s="17"/>
    </row>
    <row r="17" spans="1:42" s="5" customFormat="1" ht="14.25">
      <c r="A17" s="32" t="s">
        <v>45</v>
      </c>
      <c r="B17" s="1" t="s">
        <v>44</v>
      </c>
      <c r="C17" s="33"/>
      <c r="D17" s="33"/>
      <c r="E17" s="34"/>
      <c r="F17" s="34"/>
      <c r="G17" s="33"/>
      <c r="H17" s="33"/>
      <c r="I17" s="33"/>
      <c r="J17" s="33"/>
      <c r="K17" s="16"/>
      <c r="L17" s="16"/>
      <c r="M17" s="16"/>
      <c r="N17" s="16"/>
      <c r="O17" s="12"/>
      <c r="P17" s="35"/>
      <c r="Q17" s="16"/>
      <c r="R17" s="16"/>
      <c r="S17" s="16"/>
      <c r="T17" s="16"/>
      <c r="U17" s="16"/>
      <c r="V17" s="16"/>
      <c r="W17" s="16"/>
      <c r="X17" s="16"/>
      <c r="Y17" s="16"/>
      <c r="Z17" s="16"/>
      <c r="AA17" s="16"/>
      <c r="AB17" s="16"/>
      <c r="AC17" s="16"/>
      <c r="AD17" s="16"/>
      <c r="AE17" s="16"/>
      <c r="AF17" s="16"/>
      <c r="AG17" s="16"/>
      <c r="AH17" s="16"/>
      <c r="AI17" s="16"/>
      <c r="AJ17" s="16"/>
      <c r="AK17" s="16"/>
      <c r="AL17" s="16"/>
      <c r="AM17" s="16"/>
      <c r="AN17" s="20"/>
      <c r="AO17" s="20"/>
      <c r="AP17" s="20"/>
    </row>
    <row r="18" spans="1:42" ht="32.1" customHeight="1">
      <c r="A18" s="27">
        <v>1</v>
      </c>
      <c r="B18" s="2" t="s">
        <v>125</v>
      </c>
      <c r="C18" s="23"/>
      <c r="D18" s="23"/>
      <c r="E18" s="30"/>
      <c r="F18" s="30"/>
      <c r="G18" s="23"/>
      <c r="H18" s="23"/>
      <c r="I18" s="23"/>
      <c r="J18" s="23"/>
      <c r="K18" s="24"/>
      <c r="L18" s="24"/>
      <c r="M18" s="24"/>
      <c r="N18" s="24"/>
      <c r="O18" s="25"/>
      <c r="P18" s="31"/>
      <c r="Q18" s="24"/>
      <c r="R18" s="24"/>
      <c r="S18" s="24"/>
      <c r="T18" s="24"/>
      <c r="U18" s="24"/>
      <c r="V18" s="24"/>
      <c r="W18" s="24"/>
      <c r="X18" s="24"/>
      <c r="Y18" s="24"/>
      <c r="Z18" s="24"/>
      <c r="AA18" s="24"/>
      <c r="AB18" s="24"/>
      <c r="AC18" s="24"/>
      <c r="AD18" s="24"/>
      <c r="AE18" s="24"/>
      <c r="AF18" s="24"/>
      <c r="AG18" s="24"/>
      <c r="AH18" s="24"/>
      <c r="AI18" s="24"/>
      <c r="AJ18" s="24"/>
      <c r="AK18" s="24"/>
      <c r="AL18" s="24"/>
      <c r="AM18" s="24"/>
      <c r="AN18" s="17"/>
      <c r="AO18" s="17"/>
      <c r="AP18" s="17"/>
    </row>
    <row r="19" spans="1:42" ht="32.1" customHeight="1">
      <c r="A19" s="27" t="s">
        <v>61</v>
      </c>
      <c r="B19" s="2" t="s">
        <v>126</v>
      </c>
      <c r="C19" s="23"/>
      <c r="D19" s="23"/>
      <c r="E19" s="30"/>
      <c r="F19" s="30"/>
      <c r="G19" s="23"/>
      <c r="H19" s="23"/>
      <c r="I19" s="23"/>
      <c r="J19" s="23"/>
      <c r="K19" s="24"/>
      <c r="L19" s="24"/>
      <c r="M19" s="24"/>
      <c r="N19" s="24"/>
      <c r="O19" s="25"/>
      <c r="P19" s="31"/>
      <c r="Q19" s="24"/>
      <c r="R19" s="24"/>
      <c r="S19" s="24"/>
      <c r="T19" s="24"/>
      <c r="U19" s="24"/>
      <c r="V19" s="24"/>
      <c r="W19" s="24"/>
      <c r="X19" s="24"/>
      <c r="Y19" s="24"/>
      <c r="Z19" s="24"/>
      <c r="AA19" s="24"/>
      <c r="AB19" s="24"/>
      <c r="AC19" s="24"/>
      <c r="AD19" s="24"/>
      <c r="AE19" s="24"/>
      <c r="AF19" s="24"/>
      <c r="AG19" s="24"/>
      <c r="AH19" s="24"/>
      <c r="AI19" s="24"/>
      <c r="AJ19" s="24"/>
      <c r="AK19" s="24"/>
      <c r="AL19" s="24"/>
      <c r="AM19" s="24"/>
      <c r="AN19" s="17"/>
      <c r="AO19" s="17"/>
      <c r="AP19" s="17"/>
    </row>
    <row r="20" spans="1:42" s="5" customFormat="1" ht="32.1" customHeight="1">
      <c r="A20" s="13" t="s">
        <v>127</v>
      </c>
      <c r="B20" s="36" t="s">
        <v>64</v>
      </c>
      <c r="C20" s="15"/>
      <c r="D20" s="15"/>
      <c r="E20" s="15"/>
      <c r="F20" s="15"/>
      <c r="G20" s="15"/>
      <c r="H20" s="19"/>
      <c r="I20" s="19"/>
      <c r="J20" s="19"/>
      <c r="K20" s="16">
        <f>+SUM(K22:K23)</f>
        <v>3490772.5559999999</v>
      </c>
      <c r="L20" s="16">
        <f>+SUM(L22:L23)</f>
        <v>1085372.1599999999</v>
      </c>
      <c r="M20" s="16">
        <v>90284.478000000003</v>
      </c>
      <c r="N20" s="16">
        <v>1347737.682</v>
      </c>
      <c r="O20" s="12"/>
      <c r="P20" s="16">
        <f t="shared" ref="P20:AM20" si="15">+SUM(P22:P23)</f>
        <v>2405400.3959999997</v>
      </c>
      <c r="Q20" s="16">
        <f t="shared" si="15"/>
        <v>1031881.336</v>
      </c>
      <c r="R20" s="16">
        <f t="shared" si="15"/>
        <v>1373519.06</v>
      </c>
      <c r="S20" s="16">
        <f t="shared" si="15"/>
        <v>0</v>
      </c>
      <c r="T20" s="16">
        <f t="shared" si="15"/>
        <v>0</v>
      </c>
      <c r="U20" s="16">
        <f t="shared" si="15"/>
        <v>0</v>
      </c>
      <c r="V20" s="16">
        <f t="shared" si="15"/>
        <v>0</v>
      </c>
      <c r="W20" s="16">
        <f t="shared" si="15"/>
        <v>0</v>
      </c>
      <c r="X20" s="16">
        <f t="shared" si="15"/>
        <v>0</v>
      </c>
      <c r="Y20" s="16">
        <f t="shared" si="15"/>
        <v>0</v>
      </c>
      <c r="Z20" s="16">
        <f t="shared" si="15"/>
        <v>0</v>
      </c>
      <c r="AA20" s="16">
        <f t="shared" si="15"/>
        <v>0</v>
      </c>
      <c r="AB20" s="16">
        <f t="shared" si="15"/>
        <v>0</v>
      </c>
      <c r="AC20" s="16">
        <f t="shared" si="15"/>
        <v>0</v>
      </c>
      <c r="AD20" s="16">
        <f t="shared" si="15"/>
        <v>0</v>
      </c>
      <c r="AE20" s="16">
        <f t="shared" si="15"/>
        <v>0</v>
      </c>
      <c r="AF20" s="16">
        <f t="shared" si="15"/>
        <v>0</v>
      </c>
      <c r="AG20" s="16">
        <f t="shared" si="15"/>
        <v>0</v>
      </c>
      <c r="AH20" s="16">
        <f t="shared" si="15"/>
        <v>0</v>
      </c>
      <c r="AI20" s="16">
        <f t="shared" si="15"/>
        <v>0</v>
      </c>
      <c r="AJ20" s="16">
        <f t="shared" si="15"/>
        <v>0</v>
      </c>
      <c r="AK20" s="16">
        <f t="shared" si="15"/>
        <v>0</v>
      </c>
      <c r="AL20" s="16">
        <f t="shared" si="15"/>
        <v>0</v>
      </c>
      <c r="AM20" s="16">
        <f t="shared" si="15"/>
        <v>0</v>
      </c>
      <c r="AN20" s="20"/>
      <c r="AO20" s="20"/>
      <c r="AP20" s="20"/>
    </row>
    <row r="21" spans="1:42" s="5" customFormat="1" ht="28.5">
      <c r="A21" s="13" t="s">
        <v>42</v>
      </c>
      <c r="B21" s="1" t="s">
        <v>43</v>
      </c>
      <c r="C21" s="19"/>
      <c r="D21" s="19"/>
      <c r="E21" s="19"/>
      <c r="F21" s="19"/>
      <c r="G21" s="19"/>
      <c r="H21" s="19"/>
      <c r="I21" s="19"/>
      <c r="J21" s="19"/>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20"/>
      <c r="AO21" s="20"/>
      <c r="AP21" s="20"/>
    </row>
    <row r="22" spans="1:42" ht="90">
      <c r="A22" s="27">
        <v>1</v>
      </c>
      <c r="B22" s="22" t="s">
        <v>128</v>
      </c>
      <c r="C22" s="23">
        <v>7582908</v>
      </c>
      <c r="D22" s="23" t="s">
        <v>129</v>
      </c>
      <c r="E22" s="30" t="s">
        <v>130</v>
      </c>
      <c r="F22" s="30">
        <v>45958</v>
      </c>
      <c r="G22" s="23"/>
      <c r="H22" s="23" t="s">
        <v>131</v>
      </c>
      <c r="I22" s="23" t="s">
        <v>132</v>
      </c>
      <c r="J22" s="23"/>
      <c r="K22" s="24">
        <f>+L22+P22</f>
        <v>768074.55599999998</v>
      </c>
      <c r="L22" s="24">
        <f>+SUM(M22:N22)</f>
        <v>201176.16</v>
      </c>
      <c r="M22" s="37">
        <v>90284.478000000003</v>
      </c>
      <c r="N22" s="38">
        <v>110891.682</v>
      </c>
      <c r="O22" s="39" t="s">
        <v>133</v>
      </c>
      <c r="P22" s="24">
        <f t="shared" ref="P22" si="16">+SUM(Q22:R22)</f>
        <v>566898.39599999995</v>
      </c>
      <c r="Q22" s="37">
        <v>480330.33600000001</v>
      </c>
      <c r="R22" s="38">
        <v>86568.06</v>
      </c>
      <c r="S22" s="24">
        <f>+T22+W22</f>
        <v>0</v>
      </c>
      <c r="T22" s="24">
        <f>+SUM(U22:V22)</f>
        <v>0</v>
      </c>
      <c r="U22" s="24"/>
      <c r="V22" s="24"/>
      <c r="W22" s="24">
        <f>+SUM(X22:Y22)</f>
        <v>0</v>
      </c>
      <c r="X22" s="24"/>
      <c r="Y22" s="24"/>
      <c r="Z22" s="24">
        <f>+AA22+AD22</f>
        <v>0</v>
      </c>
      <c r="AA22" s="24">
        <f>+SUM(AB22:AC22)</f>
        <v>0</v>
      </c>
      <c r="AB22" s="24"/>
      <c r="AC22" s="24"/>
      <c r="AD22" s="24">
        <f>+SUM(AE22:AF22)</f>
        <v>0</v>
      </c>
      <c r="AE22" s="24"/>
      <c r="AF22" s="24"/>
      <c r="AG22" s="24">
        <f>+AH22+AK22</f>
        <v>0</v>
      </c>
      <c r="AH22" s="24">
        <f>+SUM(AI22:AJ22)</f>
        <v>0</v>
      </c>
      <c r="AI22" s="24"/>
      <c r="AJ22" s="24"/>
      <c r="AK22" s="24">
        <f>+SUM(AL22:AM22)</f>
        <v>0</v>
      </c>
      <c r="AL22" s="24"/>
      <c r="AM22" s="24"/>
      <c r="AN22" s="17"/>
      <c r="AO22" s="17"/>
      <c r="AP22" s="17"/>
    </row>
    <row r="23" spans="1:42" ht="30">
      <c r="A23" s="27">
        <f>+A22+1</f>
        <v>2</v>
      </c>
      <c r="B23" s="22" t="s">
        <v>134</v>
      </c>
      <c r="C23" s="23">
        <v>8030535</v>
      </c>
      <c r="D23" s="23" t="s">
        <v>135</v>
      </c>
      <c r="E23" s="23"/>
      <c r="F23" s="23"/>
      <c r="G23" s="23"/>
      <c r="H23" s="23" t="s">
        <v>136</v>
      </c>
      <c r="I23" s="23" t="s">
        <v>137</v>
      </c>
      <c r="J23" s="23"/>
      <c r="K23" s="24">
        <f>+L23+P23</f>
        <v>2722698</v>
      </c>
      <c r="L23" s="24">
        <f>+SUM(M23:N23)</f>
        <v>884196</v>
      </c>
      <c r="M23" s="24"/>
      <c r="N23" s="24">
        <v>884196</v>
      </c>
      <c r="O23" s="25" t="s">
        <v>138</v>
      </c>
      <c r="P23" s="24">
        <f>+SUM(Q23:R23)</f>
        <v>1838502</v>
      </c>
      <c r="Q23" s="24">
        <v>551551</v>
      </c>
      <c r="R23" s="24">
        <v>1286951</v>
      </c>
      <c r="S23" s="24">
        <f>+T23+W23</f>
        <v>0</v>
      </c>
      <c r="T23" s="24">
        <f>+SUM(U23:V23)</f>
        <v>0</v>
      </c>
      <c r="U23" s="24"/>
      <c r="V23" s="24"/>
      <c r="W23" s="24">
        <f>+SUM(X23:Y23)</f>
        <v>0</v>
      </c>
      <c r="X23" s="24"/>
      <c r="Y23" s="24"/>
      <c r="Z23" s="24">
        <f>+AA23+AD23</f>
        <v>0</v>
      </c>
      <c r="AA23" s="24">
        <f>+SUM(AB23:AC23)</f>
        <v>0</v>
      </c>
      <c r="AB23" s="24"/>
      <c r="AC23" s="24"/>
      <c r="AD23" s="24">
        <f>+SUM(AE23:AF23)</f>
        <v>0</v>
      </c>
      <c r="AE23" s="24"/>
      <c r="AF23" s="24"/>
      <c r="AG23" s="24">
        <f>+AH23+AK23</f>
        <v>0</v>
      </c>
      <c r="AH23" s="24">
        <f>+SUM(AI23:AJ23)</f>
        <v>0</v>
      </c>
      <c r="AI23" s="24"/>
      <c r="AJ23" s="24"/>
      <c r="AK23" s="24">
        <f>+SUM(AL23:AM23)</f>
        <v>0</v>
      </c>
      <c r="AL23" s="24"/>
      <c r="AM23" s="24"/>
      <c r="AN23" s="17"/>
      <c r="AO23" s="17"/>
      <c r="AP23" s="17"/>
    </row>
    <row r="24" spans="1:42" s="5" customFormat="1" ht="14.25">
      <c r="A24" s="32" t="s">
        <v>45</v>
      </c>
      <c r="B24" s="1" t="s">
        <v>44</v>
      </c>
      <c r="C24" s="33"/>
      <c r="D24" s="33"/>
      <c r="E24" s="34"/>
      <c r="F24" s="34"/>
      <c r="G24" s="33"/>
      <c r="H24" s="33"/>
      <c r="I24" s="33"/>
      <c r="J24" s="33"/>
      <c r="K24" s="16"/>
      <c r="L24" s="16"/>
      <c r="M24" s="16"/>
      <c r="N24" s="16"/>
      <c r="O24" s="12"/>
      <c r="P24" s="35"/>
      <c r="Q24" s="16"/>
      <c r="R24" s="16"/>
      <c r="S24" s="16"/>
      <c r="T24" s="16"/>
      <c r="U24" s="16"/>
      <c r="V24" s="16"/>
      <c r="W24" s="16"/>
      <c r="X24" s="16"/>
      <c r="Y24" s="16"/>
      <c r="Z24" s="16"/>
      <c r="AA24" s="16"/>
      <c r="AB24" s="16"/>
      <c r="AC24" s="16"/>
      <c r="AD24" s="16"/>
      <c r="AE24" s="16"/>
      <c r="AF24" s="16"/>
      <c r="AG24" s="16"/>
      <c r="AH24" s="16"/>
      <c r="AI24" s="16"/>
      <c r="AJ24" s="16"/>
      <c r="AK24" s="16"/>
      <c r="AL24" s="16"/>
      <c r="AM24" s="16"/>
      <c r="AN24" s="20"/>
      <c r="AO24" s="20"/>
      <c r="AP24" s="20"/>
    </row>
    <row r="25" spans="1:42" ht="32.1" customHeight="1">
      <c r="A25" s="27">
        <v>1</v>
      </c>
      <c r="B25" s="2" t="s">
        <v>125</v>
      </c>
      <c r="C25" s="23"/>
      <c r="D25" s="23"/>
      <c r="E25" s="30"/>
      <c r="F25" s="30"/>
      <c r="G25" s="23"/>
      <c r="H25" s="23"/>
      <c r="I25" s="23"/>
      <c r="J25" s="23"/>
      <c r="K25" s="24"/>
      <c r="L25" s="24"/>
      <c r="M25" s="24"/>
      <c r="N25" s="24"/>
      <c r="O25" s="25"/>
      <c r="P25" s="31"/>
      <c r="Q25" s="24"/>
      <c r="R25" s="24"/>
      <c r="S25" s="24"/>
      <c r="T25" s="24"/>
      <c r="U25" s="24"/>
      <c r="V25" s="24"/>
      <c r="W25" s="24"/>
      <c r="X25" s="24"/>
      <c r="Y25" s="24"/>
      <c r="Z25" s="24"/>
      <c r="AA25" s="24"/>
      <c r="AB25" s="24"/>
      <c r="AC25" s="24"/>
      <c r="AD25" s="24"/>
      <c r="AE25" s="24"/>
      <c r="AF25" s="24"/>
      <c r="AG25" s="24"/>
      <c r="AH25" s="24"/>
      <c r="AI25" s="24"/>
      <c r="AJ25" s="24"/>
      <c r="AK25" s="24"/>
      <c r="AL25" s="24"/>
      <c r="AM25" s="24"/>
      <c r="AN25" s="17"/>
      <c r="AO25" s="17"/>
      <c r="AP25" s="17"/>
    </row>
    <row r="26" spans="1:42" ht="32.1" customHeight="1">
      <c r="A26" s="27" t="s">
        <v>61</v>
      </c>
      <c r="B26" s="2" t="s">
        <v>126</v>
      </c>
      <c r="C26" s="23"/>
      <c r="D26" s="23"/>
      <c r="E26" s="30"/>
      <c r="F26" s="30"/>
      <c r="G26" s="23"/>
      <c r="H26" s="23"/>
      <c r="I26" s="23"/>
      <c r="J26" s="23"/>
      <c r="K26" s="24"/>
      <c r="L26" s="24"/>
      <c r="M26" s="24"/>
      <c r="N26" s="24"/>
      <c r="O26" s="25"/>
      <c r="P26" s="31"/>
      <c r="Q26" s="24"/>
      <c r="R26" s="24"/>
      <c r="S26" s="24"/>
      <c r="T26" s="24"/>
      <c r="U26" s="24"/>
      <c r="V26" s="24"/>
      <c r="W26" s="24"/>
      <c r="X26" s="24"/>
      <c r="Y26" s="24"/>
      <c r="Z26" s="24"/>
      <c r="AA26" s="24"/>
      <c r="AB26" s="24"/>
      <c r="AC26" s="24"/>
      <c r="AD26" s="24"/>
      <c r="AE26" s="24"/>
      <c r="AF26" s="24"/>
      <c r="AG26" s="24"/>
      <c r="AH26" s="24"/>
      <c r="AI26" s="24"/>
      <c r="AJ26" s="24"/>
      <c r="AK26" s="24"/>
      <c r="AL26" s="24"/>
      <c r="AM26" s="24"/>
      <c r="AN26" s="17"/>
      <c r="AO26" s="17"/>
      <c r="AP26" s="17"/>
    </row>
    <row r="27" spans="1:42" ht="32.1" customHeight="1"/>
    <row r="28" spans="1:42" s="3" customFormat="1" ht="26.1" customHeight="1">
      <c r="A28" s="208" t="s">
        <v>58</v>
      </c>
      <c r="B28" s="208"/>
    </row>
    <row r="29" spans="1:42" s="4" customFormat="1" ht="26.1" customHeight="1">
      <c r="A29" s="209" t="s">
        <v>73</v>
      </c>
      <c r="B29" s="209"/>
      <c r="C29" s="210"/>
      <c r="D29" s="210"/>
      <c r="E29" s="210"/>
      <c r="F29" s="210"/>
      <c r="G29" s="210"/>
      <c r="H29" s="210"/>
      <c r="I29" s="210"/>
      <c r="J29" s="210"/>
      <c r="K29" s="210"/>
      <c r="L29" s="210"/>
      <c r="M29" s="210"/>
      <c r="N29" s="210"/>
      <c r="O29" s="210"/>
      <c r="P29" s="210"/>
      <c r="Q29" s="210"/>
      <c r="R29" s="210"/>
      <c r="S29" s="210"/>
      <c r="T29" s="210"/>
      <c r="U29" s="210"/>
      <c r="V29" s="210"/>
      <c r="W29" s="210"/>
      <c r="X29" s="210"/>
      <c r="Y29" s="210"/>
      <c r="Z29" s="210"/>
      <c r="AA29" s="210"/>
      <c r="AB29" s="210"/>
      <c r="AC29" s="210"/>
    </row>
  </sheetData>
  <mergeCells count="52">
    <mergeCell ref="A2:AP2"/>
    <mergeCell ref="A4:A7"/>
    <mergeCell ref="B4:B7"/>
    <mergeCell ref="C4:C7"/>
    <mergeCell ref="D4:D7"/>
    <mergeCell ref="E4:E7"/>
    <mergeCell ref="F4:F7"/>
    <mergeCell ref="G4:G7"/>
    <mergeCell ref="H4:H7"/>
    <mergeCell ref="I4:I7"/>
    <mergeCell ref="AN4:AP4"/>
    <mergeCell ref="K5:K7"/>
    <mergeCell ref="L5:N5"/>
    <mergeCell ref="O5:R5"/>
    <mergeCell ref="S5:S7"/>
    <mergeCell ref="J4:J7"/>
    <mergeCell ref="L6:L7"/>
    <mergeCell ref="M6:N6"/>
    <mergeCell ref="O6:O7"/>
    <mergeCell ref="P6:P7"/>
    <mergeCell ref="Q6:R6"/>
    <mergeCell ref="S4:Y4"/>
    <mergeCell ref="Z4:AF4"/>
    <mergeCell ref="AG4:AM4"/>
    <mergeCell ref="AL6:AM6"/>
    <mergeCell ref="AP5:AP7"/>
    <mergeCell ref="T5:V5"/>
    <mergeCell ref="W5:Y5"/>
    <mergeCell ref="Z5:Z7"/>
    <mergeCell ref="AA5:AC5"/>
    <mergeCell ref="AD5:AF5"/>
    <mergeCell ref="AG5:AG7"/>
    <mergeCell ref="U6:V6"/>
    <mergeCell ref="W6:W7"/>
    <mergeCell ref="X6:Y6"/>
    <mergeCell ref="AK6:AK7"/>
    <mergeCell ref="A28:B28"/>
    <mergeCell ref="A29:AC29"/>
    <mergeCell ref="A1:AP1"/>
    <mergeCell ref="AO3:AP3"/>
    <mergeCell ref="AA6:AA7"/>
    <mergeCell ref="AB6:AC6"/>
    <mergeCell ref="AD6:AD7"/>
    <mergeCell ref="AE6:AF6"/>
    <mergeCell ref="AH6:AH7"/>
    <mergeCell ref="AI6:AJ6"/>
    <mergeCell ref="AH5:AJ5"/>
    <mergeCell ref="AK5:AM5"/>
    <mergeCell ref="AN5:AN7"/>
    <mergeCell ref="AO5:AO7"/>
    <mergeCell ref="T6:T7"/>
    <mergeCell ref="K4:R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PL2 dự án xã quyết định</vt:lpstr>
      <vt:lpstr>26XD CBTT</vt:lpstr>
      <vt:lpstr>Ngân sách TP</vt:lpstr>
      <vt:lpstr>KP UBMT</vt:lpstr>
      <vt:lpstr> PL 1 dự án trọng điểm </vt:lpstr>
      <vt:lpstr>Biểu 2 (ODA)</vt:lpstr>
      <vt:lpstr>'PL2 dự án xã quyết định'!Print_Titles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HIẾU NGÔ</dc:creator>
  <cp:lastModifiedBy>VT</cp:lastModifiedBy>
  <cp:lastPrinted>2025-12-22T07:44:06Z</cp:lastPrinted>
  <dcterms:created xsi:type="dcterms:W3CDTF">2025-10-02T01:37:39Z</dcterms:created>
  <dcterms:modified xsi:type="dcterms:W3CDTF">2025-12-22T07:44:08Z</dcterms:modified>
</cp:coreProperties>
</file>